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(AREIA BRANCA)" sheetId="1" r:id="rId4"/>
    <sheet state="visible" name="CRONOGRAMA (AREIA BRANCA)" sheetId="2" r:id="rId5"/>
    <sheet state="visible" name="BDI (AREIA BRANCA)" sheetId="3" r:id="rId6"/>
  </sheets>
  <definedNames>
    <definedName name="BGR">#REF!</definedName>
    <definedName name="ZAS">#REF!</definedName>
    <definedName name="_____med01">#REF!</definedName>
    <definedName name="DER">#REF!</definedName>
    <definedName name="ES">#REF!</definedName>
    <definedName name="FGFG">#REF!</definedName>
    <definedName name="AWQ">#REF!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Area">'ORÇAMENTO (AREIA BRANCA)'!$A$1:$J$122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name="opa">#REF!</definedName>
    <definedName name="_med01">#REF!</definedName>
    <definedName localSheetId="0" name="Z_186B0EE8_A905_4634_A6F1_3FAE034D0304_.wvu.PrintTitles">'ORÇAMENTO (AREIA BRANCA)'!$A$8:$IF$8</definedName>
    <definedName name="JHK">#REF!</definedName>
    <definedName name="ÇLJ">#REF!</definedName>
    <definedName name="JHC">#REF!</definedName>
    <definedName localSheetId="2" name="Print_Area">'BDI (AREIA BRANCA)'!$A$1:$G$44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0" name="Z_A8DB5757_8CDE_4854_82EE_64B6494724D4_.wvu.PrintTitles">'ORÇAMENTO (AREIA BRANCA)'!$A$8:$IF$8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0" name="Z_CD2811A7_4BBA_40AD_A743_C87F72825C68_.wvu.PrintTitles">'ORÇAMENTO (AREIA BRANCA)'!$A$8:$IF$8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0" name="Z_186B0EE8_A905_4634_A6F1_3FAE034D0304_.wvu.PrintArea">'ORÇAMENTO (AREIA BRANCA)'!$A$1:$J$122</definedName>
    <definedName name="ASD">#REF!</definedName>
    <definedName localSheetId="0" name="Z_896CFD1F_36B0_4B64_86A5_3E0635C14917_.wvu.PrintArea">'ORÇAMENTO (AREIA BRANCA)'!$A$1:$J$123</definedName>
    <definedName name="FDS">#REF!</definedName>
    <definedName name="KJKJK">#REF!</definedName>
    <definedName name="ui">#REF!</definedName>
    <definedName localSheetId="0" name="Z_7F5273E2_16C1_4468_9CF2_ABB974D13DD2_.wvu.PrintTitles">'ORÇAMENTO (AREIA BRANCA)'!$A$8:$IF$8</definedName>
    <definedName name="XFG">#REF!</definedName>
    <definedName name="WSD">#REF!</definedName>
    <definedName name="LDI">#REF!</definedName>
    <definedName name="ge">#REF!</definedName>
    <definedName name="VB">#REF!</definedName>
    <definedName name="UYTY">#REF!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1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0" name="Z_84543417_5144_4678_990C_5FAE55AD29AE_.wvu.PrintArea">'ORÇAMENTO (AREIA BRANCA)'!$A$1:$J$122</definedName>
    <definedName name="QWE">#REF!</definedName>
    <definedName name="SFH">#REF!</definedName>
    <definedName name="YTU">#REF!</definedName>
    <definedName localSheetId="0" name="Z_0E10CFA3_CF93_4FEE_B2A3_2CF04BE08244_.wvu.PrintTitles">'ORÇAMENTO (AREIA BRANCA)'!$A$8:$IF$8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0" name="Z_B592C488_C9B6_46CE_9871_D0404CBF7F9F_.wvu.PrintTitles">'ORÇAMENTO (AREIA BRANCA)'!$A$8:$IF$8</definedName>
    <definedName localSheetId="0" name="Z_84543417_5144_4678_990C_5FAE55AD29AE_.wvu.PrintTitles">'ORÇAMENTO (AREIA BRANCA)'!$A$8:$IF$8</definedName>
    <definedName localSheetId="0" name="Z_60498BA0_B871_4F52_9BED_653801CB13CE_.wvu.PrintTitles">'ORÇAMENTO (AREIA BRANCA)'!$A$8:$IF$8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name="HGJ">#REF!</definedName>
  </definedNames>
  <calcPr/>
</workbook>
</file>

<file path=xl/sharedStrings.xml><?xml version="1.0" encoding="utf-8"?>
<sst xmlns="http://schemas.openxmlformats.org/spreadsheetml/2006/main" count="421" uniqueCount="308">
  <si>
    <t>TRIBUNAL REGIONAL ELEITORAL DO RIO GRANDE DO NORTE</t>
  </si>
  <si>
    <t>SEÇÃO DE ENGENHARIA</t>
  </si>
  <si>
    <t>PLANILHA ORÇAMENTÁRIA</t>
  </si>
  <si>
    <t>OBRA: REFORMA/MANUTENÇÃO DO FÓRUM ELEITORAL DE AREIA BRANCA</t>
  </si>
  <si>
    <t>DATA REFERÊNCIA TÉCNICA SINAPI: MARÇO/2024</t>
  </si>
  <si>
    <t>ITEM</t>
  </si>
  <si>
    <t>DISCRIMINAÇÃO</t>
  </si>
  <si>
    <t>QTDE.</t>
  </si>
  <si>
    <t>UNID.</t>
  </si>
  <si>
    <t>CÓDIGOS: 
SINAPI/ORSE/ SEINFRA-CE</t>
  </si>
  <si>
    <t>CUSTO UNITÁRIO</t>
  </si>
  <si>
    <t>BDI</t>
  </si>
  <si>
    <t>PREÇO UNITÁRIO</t>
  </si>
  <si>
    <t>PREÇO SERVIÇO</t>
  </si>
  <si>
    <t>%</t>
  </si>
  <si>
    <t>1</t>
  </si>
  <si>
    <t>ITENS PRELIMINARES</t>
  </si>
  <si>
    <t>1.1</t>
  </si>
  <si>
    <t>ANOTAÇÃO DE RESPONSABILIDADE TÉCNICA - ART/CREA-RN.</t>
  </si>
  <si>
    <t>unid</t>
  </si>
  <si>
    <t>ND</t>
  </si>
  <si>
    <t>1.2</t>
  </si>
  <si>
    <r>
      <rPr>
        <rFont val="Roboto"/>
        <color rgb="FF000000"/>
      </rPr>
      <t xml:space="preserve">PODA EM ALTURA DE ÁRVORE COM DIÂMETRO DE TRONCO MENOR QUE 0,20 M. AF_03/2024.
</t>
    </r>
    <r>
      <rPr>
        <rFont val="Roboto"/>
        <b/>
        <color rgb="FF000000"/>
      </rPr>
      <t>TODAS AS ÁRVORES.</t>
    </r>
  </si>
  <si>
    <t>1.3</t>
  </si>
  <si>
    <r>
      <rPr>
        <rFont val="Roboto"/>
        <color rgb="FF000000"/>
      </rPr>
      <t xml:space="preserve">LIMPEZA MANUAL DE VEGETAÇÃO EM TERRENO COM ENXADA. AF_03/2024.
</t>
    </r>
    <r>
      <rPr>
        <rFont val="Roboto"/>
        <b/>
        <color rgb="FF000000"/>
      </rPr>
      <t>REMOÇÃO DE TODA VEGETAÇÃO NÃO DESEJADA NO TERRENO E ENTORNO, INCLUSO ERVAS DANINHAS NOS JARDINS.</t>
    </r>
  </si>
  <si>
    <t>m²</t>
  </si>
  <si>
    <t>1.4</t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</si>
  <si>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</t>
    </r>
    <r>
      <rPr>
        <rFont val="Roboto"/>
        <b/>
        <color rgb="FF000000"/>
        <sz val="10.0"/>
      </rPr>
      <t xml:space="preserve"> E GRADES/PORTÕES ANTIGOS.</t>
    </r>
  </si>
  <si>
    <t>m³</t>
  </si>
  <si>
    <t>00026/ORSE</t>
  </si>
  <si>
    <t>1.5</t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</si>
  <si>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</si>
  <si>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t>CPU 1</t>
  </si>
  <si>
    <t>1.6</t>
  </si>
  <si>
    <t>TRANSPORTE COM CAMINHÃO BASCULANTE DE 6 M3, EM VIA URBANA PAVIMENTADA, DMT ATÉ 30 KM (UNIDADE: M3XKM). AF_01/2018.</t>
  </si>
  <si>
    <t>m³ x km</t>
  </si>
  <si>
    <t>2</t>
  </si>
  <si>
    <t>COBERTURA E IMPERMEABILIZAÇÕES</t>
  </si>
  <si>
    <t>2.1</t>
  </si>
  <si>
    <r>
      <rPr>
        <rFont val="Roboto"/>
        <color rgb="FF000000"/>
        <sz val="10.0"/>
      </rPr>
      <t xml:space="preserve">DEMOLIÇÃO DE LAJES, DE FORMA MANUAL, SEM REAPROVEITAMENTO. AF_12/2017.
</t>
    </r>
    <r>
      <rPr>
        <rFont val="Roboto"/>
        <b/>
        <color rgb="FF000000"/>
        <sz val="10.0"/>
      </rPr>
      <t>DEMOLIÇÃO PARCIAL DE CHAPINS, NOS TRECHOS QUE SE FIZEREM NECESSÁRIOS.</t>
    </r>
  </si>
  <si>
    <t>2.2</t>
  </si>
  <si>
    <r>
      <rPr>
        <rFont val="Roboto"/>
        <color rgb="FF000000"/>
        <sz val="10.0"/>
      </rPr>
      <t xml:space="preserve">LIMPEZA DE CONTRAPISO COM VASSOURA A SECO. AF_04/2019.
</t>
    </r>
    <r>
      <rPr>
        <rFont val="Roboto"/>
        <b/>
        <color rgb="FF000000"/>
        <sz val="10.0"/>
      </rPr>
      <t>LIMPEZA DA COBERTURA DEVIDO A DEMOLIÇÃO PARCIAL DOS CHAPINS.</t>
    </r>
  </si>
  <si>
    <t>2.3</t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</si>
  <si>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</si>
  <si>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t>kg</t>
  </si>
  <si>
    <t>2.4</t>
  </si>
  <si>
    <t>CHAPIM PRÉ-MOLDADO EM CONCRETO.</t>
  </si>
  <si>
    <t>CPU 2</t>
  </si>
  <si>
    <t>2.5</t>
  </si>
  <si>
    <t>RUFO EXTERNO/INTERNO EM CHAPA DE AÇO GALVANIZADO NÚMERO 26, CORTE DE 33 CM, INCLUSO IÇAMENTO. AF_07/2019.</t>
  </si>
  <si>
    <t>m</t>
  </si>
  <si>
    <t>2.6</t>
  </si>
  <si>
    <r>
      <rPr>
        <rFont val="Roboto"/>
        <color rgb="FF000000"/>
        <sz val="10.0"/>
      </rPr>
      <t xml:space="preserve">CALHA EM CHAPA DE AÇO GALVANIZADO NÚMERO 24, DESENVOLVIMENTO DE 100 CM, INCLUSO TRANSPORTE VERTICAL. AF_07/2019.
</t>
    </r>
    <r>
      <rPr>
        <rFont val="Roboto"/>
        <b/>
        <color rgb="FF000000"/>
        <sz val="10.0"/>
      </rPr>
      <t>TROCA PARCIAL DE CALHAS DANIFICADAS.</t>
    </r>
  </si>
  <si>
    <t>2.7</t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</si>
  <si>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</si>
  <si>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t>04865/ORSE</t>
  </si>
  <si>
    <t>2.8</t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</si>
  <si>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 xml:space="preserve">APLICAÇÃO NA COBERTURA. </t>
    </r>
  </si>
  <si>
    <t>CPU 3</t>
  </si>
  <si>
    <t>2.9</t>
  </si>
  <si>
    <r>
      <rPr>
        <rFont val="Roboto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Roboto"/>
        <b/>
        <color rgb="FF000000"/>
        <sz val="10.0"/>
      </rPr>
      <t>PINTURA DAS CALHAS DE ÁGUAS PLUVIAIS.
REFERÊNCIA DE PRODUTO:</t>
    </r>
    <r>
      <rPr>
        <rFont val="Roboto"/>
        <color rgb="FF000000"/>
        <sz val="10.0"/>
      </rPr>
      <t xml:space="preserve"> </t>
    </r>
    <r>
      <rPr>
        <rFont val="Roboto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</si>
  <si>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t>2.10</t>
  </si>
  <si>
    <r>
      <rPr>
        <rFont val="Roboto"/>
        <color rgb="FF000000"/>
        <sz val="10.0"/>
      </rPr>
      <t xml:space="preserve">TOLDO COM ESTRUTURA METÁLICA.
</t>
    </r>
    <r>
      <rPr>
        <rFont val="Roboto"/>
        <b/>
        <color rgb="FF000000"/>
        <sz val="10.0"/>
      </rPr>
      <t>SOBRE A PORTA DO FUNDO DO CARTÓRIO.</t>
    </r>
  </si>
  <si>
    <t>CPU 4</t>
  </si>
  <si>
    <t>2.11</t>
  </si>
  <si>
    <r>
      <rPr>
        <rFont val="Roboto"/>
        <color rgb="FF000000"/>
        <sz val="10.0"/>
      </rPr>
      <t xml:space="preserve">(COMPOSIÇÃO REPRESENTATIVA) DO SERVIÇO DE INSTALAÇÃO DE TUBOS DE PVC, SÉRIE R, ÁGUA PLUVIAL, DN 100 MM (INSTALADO EM RAMAL DE ENCAMINHAMENTO, OU CONDUTORES VERTICAIS), INCLUSIVE CONEXÕES, CORTES E FIXAÇÕES, PARA PRÉDIOS.
</t>
    </r>
    <r>
      <rPr>
        <rFont val="Roboto"/>
        <b/>
        <color rgb="FF000000"/>
        <sz val="10.0"/>
      </rPr>
      <t>CONDUTOR VERTICAL DE ÁGUAS PLUVIAIS.</t>
    </r>
  </si>
  <si>
    <t>CPU 5</t>
  </si>
  <si>
    <t>2.12</t>
  </si>
  <si>
    <r>
      <rPr>
        <rFont val="Roboto"/>
        <color rgb="FF000000"/>
        <sz val="10.0"/>
      </rPr>
      <t xml:space="preserve">FORRO EM PLACAS DE GESSO, PARA AMBIENTES RESIDENCIAIS. AF_05/2017_P.
</t>
    </r>
    <r>
      <rPr>
        <rFont val="Roboto"/>
        <b/>
        <color rgb="FF000000"/>
        <sz val="10.0"/>
      </rPr>
      <t>FORROS DANIFICADOS EM AMBIENTES INTERNOS.</t>
    </r>
  </si>
  <si>
    <t>2.13</t>
  </si>
  <si>
    <r>
      <rPr>
        <rFont val="Roboto"/>
        <color rgb="FF000000"/>
        <sz val="10.0"/>
      </rPr>
      <t xml:space="preserve">FORRO EM RÉGUAS DE PVC, FRISADO, PARA AMBIENTES COMERCIAIS, INCLUSIVE ESTRUTURA DE FIXAÇÃO, ACABAMENTOS ETC. AF_05/2017_P.
</t>
    </r>
    <r>
      <rPr>
        <rFont val="Roboto"/>
        <b/>
        <color rgb="FF000000"/>
        <sz val="10.0"/>
      </rPr>
      <t>FORRO DA GARAGEM DE CARGA E DESCARGA.</t>
    </r>
  </si>
  <si>
    <t>3</t>
  </si>
  <si>
    <t>REVESTIMENTOS</t>
  </si>
  <si>
    <t>3.1</t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</si>
  <si>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TRINCAS NA ALVENARIA DO PRÉDIO.</t>
    </r>
  </si>
  <si>
    <t>02481/ORSE</t>
  </si>
  <si>
    <t>3.2</t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</si>
  <si>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</si>
  <si>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t>02483/ORSE</t>
  </si>
  <si>
    <t>3.3</t>
  </si>
  <si>
    <r>
      <rPr>
        <rFont val="Roboto"/>
        <color rgb="FF000000"/>
        <sz val="10.0"/>
      </rPr>
      <t xml:space="preserve">AÇO CA - 60 Ø 4,2 A 9,5MM, INCLUSIVE CORTE, DOBRAGEM, MONTAGEM E COLOCACAO DE FERRAGENS NAS FORMAS, PARA SUPERESTRUTURAS E FUNDAÇÕES - R1
</t>
    </r>
    <r>
      <rPr>
        <rFont val="Roboto"/>
        <b/>
        <color rgb="FF000000"/>
        <sz val="10.0"/>
      </rPr>
      <t>PARA REPARO DAS RACHADURAS NOS MUROS.</t>
    </r>
  </si>
  <si>
    <t>00141/ORSE</t>
  </si>
  <si>
    <t>3.4</t>
  </si>
  <si>
    <r>
      <rPr>
        <rFont val="Roboto"/>
        <color rgb="FF000000"/>
        <sz val="10.0"/>
      </rPr>
      <t xml:space="preserve">DEMOLIÇÃO DE ARGAMASSAS, DE FORMA MANUAL, SEM REAPROVEITAMENTO. AF_12/2017.
</t>
    </r>
    <r>
      <rPr>
        <rFont val="Roboto"/>
        <b/>
        <color rgb="FF000000"/>
        <sz val="10.0"/>
      </rPr>
      <t>PARCELAS DE REBOCO QUE ESTEJAM CONDENADAS.</t>
    </r>
  </si>
  <si>
    <t>3.5</t>
  </si>
  <si>
    <r>
      <rPr>
        <rFont val="Roboto"/>
        <color rgb="FF000000"/>
        <sz val="10.0"/>
      </rPr>
      <t xml:space="preserve">IMPERMEABILIZAÇÃO DE PAREDES COM ARGAMASSA DE CIMENTO E AREIA, COM ADITIVO IMPERMEABILIZANTE. E=2CM. 
</t>
    </r>
    <r>
      <rPr>
        <rFont val="Roboto"/>
        <b/>
        <color rgb="FF000000"/>
        <sz val="10.0"/>
      </rPr>
      <t>RECUPERAÇÃO DO REVESTIMENTO APÓS TRATAMENTO DAS TRINCAS E RACHADURAS.</t>
    </r>
  </si>
  <si>
    <t>CPU 6</t>
  </si>
  <si>
    <t>4</t>
  </si>
  <si>
    <t>PISOS</t>
  </si>
  <si>
    <t>4.1</t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</si>
  <si>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ESPESSURA 3 CM. NAS PROXIMIDADES DAS JUNTAS DE DILATAÇÃO, ONDE SE ENCONTRA TRINCADO.</t>
    </r>
  </si>
  <si>
    <t>CPU 7</t>
  </si>
  <si>
    <t>4.2</t>
  </si>
  <si>
    <r>
      <rPr>
        <rFont val="Roboto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Roboto"/>
        <b/>
        <color rgb="FF000000"/>
        <sz val="10.0"/>
      </rPr>
      <t>ESPESSURA 3 CM. ÁREA ONDE FOI DEMOLIDO.</t>
    </r>
  </si>
  <si>
    <t>CPU 8</t>
  </si>
  <si>
    <t>4.3</t>
  </si>
  <si>
    <r>
      <rPr>
        <rFont val="Roboto"/>
        <color rgb="FF000000"/>
        <sz val="10.0"/>
      </rPr>
      <t xml:space="preserve">DEMOLIÇÃO DE CONCRETO SIMPLES MANUALMENTE.
</t>
    </r>
    <r>
      <rPr>
        <rFont val="Roboto"/>
        <b/>
        <color rgb="FF000000"/>
        <sz val="10.0"/>
      </rPr>
      <t>ESPESSURA 5 CM. RECUPERAÇÃO DE LASTRO DE CONCRETO DANIFICADO NA RAMPA</t>
    </r>
  </si>
  <si>
    <t>00013/ORSE</t>
  </si>
  <si>
    <t>4.4</t>
  </si>
  <si>
    <r>
      <rPr>
        <rFont val="Roboto"/>
        <color rgb="FF000000"/>
        <sz val="10.0"/>
      </rPr>
      <t xml:space="preserve">EXECUÇÃO DE PASSEIO (CALÇADA) OU PISO DE CONCRETO COM CONCRETO MOLDADO IN LOCO, FEITO EM OBRA, ACABAMENTO CONVENCIONAL, NÃO ARMADO. AF_08/2022.
</t>
    </r>
    <r>
      <rPr>
        <rFont val="Roboto"/>
        <b/>
        <color rgb="FF000000"/>
        <sz val="10.0"/>
      </rPr>
      <t>ESPESSURA 7 CM. PARTE DA CALÇADA E CANTEIRO EM FRENTE AO MASTRO.</t>
    </r>
  </si>
  <si>
    <t>4.5</t>
  </si>
  <si>
    <r>
      <rPr>
        <rFont val="Roboto"/>
        <color rgb="FF000000"/>
        <sz val="10.0"/>
      </rPr>
      <t xml:space="preserve">PISO EM LADRILHO HIDRÁULICO APLICADO EM AMBIENTES EXTERNOS. AF_05/2020.
</t>
    </r>
    <r>
      <rPr>
        <rFont val="Roboto"/>
        <b/>
        <color rgb="FF000000"/>
        <sz val="10.0"/>
      </rPr>
      <t>PISO TÁTIL DAS CALÇADAS.</t>
    </r>
  </si>
  <si>
    <t>5</t>
  </si>
  <si>
    <t>ESQUADRIAS</t>
  </si>
  <si>
    <t>5.1</t>
  </si>
  <si>
    <r>
      <rPr>
        <rFont val="Roboto"/>
        <color rgb="FF000000"/>
        <sz val="10.0"/>
      </rPr>
      <t xml:space="preserve">RETIRADA E REINSTALAÇÃO DE GRADES METÁLICAS DAS JANELAS
</t>
    </r>
    <r>
      <rPr>
        <rFont val="Roboto"/>
        <b/>
        <color rgb="FF000000"/>
        <sz val="10.0"/>
      </rPr>
      <t>PARA TRATAMENTO DA CORROSÃO E NOVA PINTURA</t>
    </r>
  </si>
  <si>
    <t>CPU 9</t>
  </si>
  <si>
    <t>5.2</t>
  </si>
  <si>
    <r>
      <rPr>
        <rFont val="Roboto"/>
        <color rgb="FF000000"/>
        <sz val="10.0"/>
      </rPr>
      <t xml:space="preserve">RETIRADA DE GRADE DE FERRO
</t>
    </r>
    <r>
      <rPr>
        <rFont val="Roboto"/>
        <b/>
        <color rgb="FF000000"/>
        <sz val="10.0"/>
      </rPr>
      <t xml:space="preserve">GRADIS FRONTAIS E PORTÕES FRONTAIS EXISTENTES (VER PROJETO) </t>
    </r>
  </si>
  <si>
    <t>CPU 10</t>
  </si>
  <si>
    <t>5.3</t>
  </si>
  <si>
    <r>
      <rPr>
        <rFont val="Roboto"/>
        <color rgb="FF000000"/>
        <sz val="10.0"/>
      </rPr>
      <t xml:space="preserve">RETIRADA E REINSTALAÇÃO DE CERCA CONCERTINA EXISTENTE.
</t>
    </r>
    <r>
      <rPr>
        <rFont val="Roboto"/>
        <b/>
        <color rgb="FF000000"/>
        <sz val="10.0"/>
      </rPr>
      <t>LOCALIZADOS ACIMA DOS GRADIS FRONTAIS E PORTÕES. REINSTALAR APÓS COLOCAÇÃO DOS NOVOS GRADIS E PORTÕES.</t>
    </r>
  </si>
  <si>
    <t>CPU 11</t>
  </si>
  <si>
    <t>5.4</t>
  </si>
  <si>
    <r>
      <rPr>
        <rFont val="Roboto"/>
        <color rgb="FF000000"/>
        <sz val="10.0"/>
      </rPr>
      <t xml:space="preserve">CERCA/GRADIL NYLOFOR H=2,43M, MALHA 5 X 20CM - FIO 4,30MM, COM FIXADORES DE POLIAMIDA EM POSTE 40 x 60 MM CHUMBADOS EM BASE DE CONCRETO (EXCLUSIVE ESTA), REVESTIDOS EM POLIESTER POR PROCESSO DE PINTURA ELETROSTÁTICA (GRADIL E POSTE), NA COR PRETA, DE PREFERÊNCIA - FORNECIMENTO E INSTALAÇÃO.
</t>
    </r>
    <r>
      <rPr>
        <rFont val="Roboto"/>
        <b/>
        <color rgb="FF000000"/>
        <sz val="10.0"/>
      </rPr>
      <t xml:space="preserve">GRADIS (VER PROJETO).
REFERÊNCIA DE PRODUTO: </t>
    </r>
    <r>
      <rPr>
        <rFont val="Roboto"/>
        <color rgb="FF000000"/>
        <sz val="10.0"/>
        <u/>
      </rPr>
      <t>https://morlan.com.br/produto/gradil-morlan/1553804493</t>
    </r>
    <r>
      <rPr>
        <rFont val="Roboto"/>
        <b/>
        <color rgb="FF000000"/>
        <sz val="10.0"/>
      </rPr>
      <t xml:space="preserve">
</t>
    </r>
  </si>
  <si>
    <t>C4728/SEINFRA-CE</t>
  </si>
  <si>
    <t>5.5</t>
  </si>
  <si>
    <r>
      <rPr>
        <rFont val="Roboto"/>
        <color rgb="FF000000"/>
        <sz val="10.0"/>
      </rPr>
      <t xml:space="preserve">PORTÃO DESLIZANTE NYLOFOR, COMPOSTO DE QUADRO, PAINÉIS E ACESSÓRIOS COM PINTURA ELETROSTÁTICA COM TINTA POLIESTER, NA COR PRETA, DE PREFERÊNCIA, COM POSTE EM AÇO REVESTIDO, COR PRETA, DE PREFERÊNCIA - FORNECIMENTO E MONTAGEM.
</t>
    </r>
    <r>
      <rPr>
        <rFont val="Roboto"/>
        <b/>
        <color rgb="FF000000"/>
        <sz val="10.0"/>
      </rPr>
      <t xml:space="preserve">PORTÃO DE CORRER DE AUTOMÓVEIS E PORTÃO DE CORRER PARA PEDESTRES (VER PROJETO). ALTURA IGUAL A DOS GRADIS.
REFERÊNCIA DE PRODUTO: </t>
    </r>
    <r>
      <rPr>
        <rFont val="Roboto"/>
        <color rgb="FF000000"/>
        <sz val="10.0"/>
        <u/>
      </rPr>
      <t>https://morlan.com.br/produto/gradil-morlan/1553804493</t>
    </r>
  </si>
  <si>
    <t>C4557/SEINFRA-CE</t>
  </si>
  <si>
    <t>5.6</t>
  </si>
  <si>
    <r>
      <rPr>
        <rFont val="Roboto"/>
        <color rgb="FF000000"/>
        <sz val="10.0"/>
      </rPr>
      <t xml:space="preserve">PORTÃO PIVOTANTE NYLOFOR, COMPOSTO DE QUADRO, PAINÉIS E ACESSÓRIOS COM PINTURA ELETROSTÁTICA COM TINTA POLIESTER, NA COR PRETA, DE PREFERÊNCIA, COM POSTE EM AÇO REVESTIDO, COR PRETA, DE PREFERÊNCIA - FORNECIMENTO E MONTAGEM.
</t>
    </r>
    <r>
      <rPr>
        <rFont val="Roboto"/>
        <b/>
        <color rgb="FF000000"/>
        <sz val="10.0"/>
      </rPr>
      <t xml:space="preserve">PORTÃO PIVOTANTE DE AUTOMÓVEIS (VER PROJETO). ALTURA IGUAL A DOS GRADIS.
REFERÊNCIA DE PRODUTO: </t>
    </r>
    <r>
      <rPr>
        <rFont val="Roboto"/>
        <color rgb="FF000000"/>
        <sz val="10.0"/>
        <u/>
      </rPr>
      <t>https://morlan.com.br/produto/gradil-morlan/1553804493</t>
    </r>
    <r>
      <rPr>
        <rFont val="Roboto"/>
        <b/>
        <color rgb="FF000000"/>
        <sz val="10.0"/>
      </rPr>
      <t xml:space="preserve">
</t>
    </r>
  </si>
  <si>
    <t>C4556/SEINFRA-CE</t>
  </si>
  <si>
    <t>5.7</t>
  </si>
  <si>
    <r>
      <rPr>
        <rFont val="Roboto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Roboto"/>
        <b/>
        <color rgb="FF000000"/>
        <sz val="10.0"/>
      </rPr>
      <t>PORTAS METÁLICAS (FINAL DO CORREDOR E DEPÓSITO DE URNAS).</t>
    </r>
  </si>
  <si>
    <t>CPU 12</t>
  </si>
  <si>
    <t>5.8</t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</si>
  <si>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TROCAR FERRAGENS DAS PORTAS DE VIDRO TEMPERADO DA RECEPÇÃO.</t>
    </r>
  </si>
  <si>
    <t>5.9</t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</si>
  <si>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</si>
  <si>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t>5.10</t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</si>
  <si>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</si>
  <si>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t>03149/ORSE</t>
  </si>
  <si>
    <t>5.11</t>
  </si>
  <si>
    <r>
      <rPr>
        <rFont val="Roboto"/>
        <color rgb="FF000000"/>
        <sz val="10.0"/>
      </rPr>
      <t xml:space="preserve">MANUTENÇÃO DE ESQUADRIAS EM ALUMÍNIO.
</t>
    </r>
    <r>
      <rPr>
        <rFont val="Roboto"/>
        <b/>
        <color rgb="FF000000"/>
        <sz val="10.0"/>
      </rPr>
      <t>SUBSTITUIÇÃO DAS ROLDANAS E ACESSÓRIOS EM JANELAS EM ALUMÍNIO E VIDRO.</t>
    </r>
  </si>
  <si>
    <t>CPU 13</t>
  </si>
  <si>
    <t>5.12</t>
  </si>
  <si>
    <r>
      <rPr>
        <rFont val="Roboto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Roboto"/>
        <b/>
        <color rgb="FF000000"/>
        <sz val="10.0"/>
      </rPr>
      <t>PORTAS DO PRÉDIO COM PROBLEMA NA FECHADURA.</t>
    </r>
  </si>
  <si>
    <t>5.13</t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</si>
  <si>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PORTA DO BANHEIRO COM PROBLEMA NA FECHADURA.</t>
    </r>
  </si>
  <si>
    <t>5.14</t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</si>
  <si>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PORTA DO PRÉDIO COM BATENTE DANIFICADO.</t>
    </r>
  </si>
  <si>
    <t>5.15</t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</si>
  <si>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DA PORTA DO BANHEIRO MASCULINO (INFESTAÇÃO DE CUPIM).</t>
    </r>
  </si>
  <si>
    <t>6</t>
  </si>
  <si>
    <t>INSTALAÇÕES</t>
  </si>
  <si>
    <t>6.1</t>
  </si>
  <si>
    <r>
      <rPr>
        <rFont val="Roboto"/>
        <color rgb="FF000000"/>
        <sz val="10.0"/>
      </rPr>
      <t xml:space="preserve">QUADRO DE MEDIÇÃO TRIFÁSICA (acima de 10 kva)
</t>
    </r>
    <r>
      <rPr>
        <rFont val="Roboto"/>
        <b/>
        <color rgb="FF000000"/>
        <sz val="10.0"/>
      </rPr>
      <t>COM CAIXA DE ACRÍLICO NO PADRÃO DA COSERN</t>
    </r>
  </si>
  <si>
    <t>00339/ORSE</t>
  </si>
  <si>
    <t>6.2</t>
  </si>
  <si>
    <t>ELETRODUTO RÍGIDO SOLDÁVEL, PVC, DN 25 MM (3/4''), APARENTE - FORNECIMENTO E INSTALAÇÃO. AF_10/2022.</t>
  </si>
  <si>
    <t>6.3</t>
  </si>
  <si>
    <t>ELETRODUTO RÍGIDO SOLDÁVEL, PVC, DN 32 MM (1''), APARENTE - FORNECIMENTO E INSTALAÇÃO. AF_10/2022.</t>
  </si>
  <si>
    <t>6.4</t>
  </si>
  <si>
    <t>CABO DE COBRE FLEXÍVEL ISOLADO, 2,5 MM², ANTI-CHAMA 450/750 V, PARA CIRCUITOS TERMINAIS - FORNECIMENTO E INSTALAÇÃO. AF_12/2015.</t>
  </si>
  <si>
    <t>6.5</t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</si>
  <si>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</si>
  <si>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t>6.6</t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</si>
  <si>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</si>
  <si>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t>6.7</t>
  </si>
  <si>
    <r>
      <rPr>
        <rFont val="Roboto"/>
        <color rgb="FF000000"/>
        <sz val="10.0"/>
      </rPr>
      <t xml:space="preserve">TOMADA BAIXA DE EMBUTIR (1 MÓDULO), 2P+T 10 A, SEM SUPORTE E SEM PLACA - FORNECIMENTO E INSTALAÇÃO. AF_12/2015.
</t>
    </r>
    <r>
      <rPr>
        <rFont val="Roboto"/>
        <b/>
        <color rgb="FF000000"/>
        <sz val="10.0"/>
      </rPr>
      <t>SUBSTITUIÇÃO DAS TOMADAS EM CAIXAS DE TOMADAS NO PISO</t>
    </r>
    <r>
      <rPr>
        <rFont val="Roboto"/>
        <b/>
        <color rgb="FF000000"/>
        <sz val="10.0"/>
      </rPr>
      <t xml:space="preserve">.
REFERÊNCIA DE PRODUTO:
</t>
    </r>
    <r>
      <rPr>
        <rFont val="Roboto"/>
        <color rgb="FF000000"/>
        <sz val="10.0"/>
        <u/>
      </rPr>
      <t>https://www.santil.com.br/produto/tomada-painel-c-rabicho-2p-t-10a-preto-transmobil/470588?gclid=Cj0KCQjw--2aBhD5ARIsALiRlwAadfj2-U1po3HStukb9l6wsejBDtrwTQ06gAnYo4fMuqoOI2qJbgwaAofaEALw_w</t>
    </r>
    <r>
      <rPr>
        <rFont val="Roboto"/>
        <color rgb="FF000000"/>
        <sz val="10.0"/>
        <u/>
      </rPr>
      <t>cB</t>
    </r>
  </si>
  <si>
    <t>6.8</t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</si>
  <si>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</si>
  <si>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t>6.9</t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</si>
  <si>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</si>
  <si>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t>CPU 14</t>
  </si>
  <si>
    <t>6.10</t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</si>
  <si>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https://ourolux.com.br/produtos/luminarias/luminaria-slim/luminaria-superled-slim-120cm-36w-biv-6500k.html</t>
    </r>
  </si>
  <si>
    <t>CPU 15</t>
  </si>
  <si>
    <t>6.11</t>
  </si>
  <si>
    <r>
      <rPr>
        <rFont val="Roboto"/>
        <color rgb="FF000000"/>
        <sz val="10.0"/>
      </rPr>
      <t xml:space="preserve">LUMINÁRIA TIPO PLAFON CIRCULAR, DE SOBREPOR, COM LED DE 12/13 W - FORNECIMENTO E INSTALAÇÃO. AF_03/2022.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</si>
  <si>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t>6.12</t>
  </si>
  <si>
    <r>
      <rPr>
        <rFont val="Roboto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https://ourolux.com.br/produtos/luminarias/tartaruga/luminaria-tartaruga-led-8w-biv-6500k.html</t>
    </r>
  </si>
  <si>
    <t>6.13</t>
  </si>
  <si>
    <r>
      <rPr>
        <rFont val="Roboto"/>
        <color rgb="FF000000"/>
        <sz val="10.0"/>
      </rPr>
      <t xml:space="preserve">KIT CAVALETE PARA MEDIÇÃO DE ÁGUA - ENTRADA PRINCIPAL, EM PVC SOLDÁVELDN 25 (¾") FORNECIMENTO E INSTALAÇÃO. AF_11/2016.
</t>
    </r>
    <r>
      <rPr>
        <rFont val="Roboto"/>
        <b/>
        <color rgb="FF000000"/>
        <sz val="10.0"/>
      </rPr>
      <t>INCLUSIVE CAIXA DE MEDIÇÃO (PADRÃO DA CONCESSIONÁRIA).</t>
    </r>
  </si>
  <si>
    <t>6.14</t>
  </si>
  <si>
    <t>(COMPOSIÇÃO REPRESENTATIVA) DO SERVIÇO DE INSTALAÇÃO DE TUBOS DE PVC, SOLDÁVEL, ÁGUA FRIA, DN 25 MM (INSTALADO EM RAMAL, SUB-RAMAL, RAMAL DEDISTRIBUIÇÃO OU PRUMADA), INCLUSIVE CONEXÕES, CORTES E FIXAÇÕES, PARA PRÉDIOS.</t>
  </si>
  <si>
    <t>CPU 16</t>
  </si>
  <si>
    <t>6.15</t>
  </si>
  <si>
    <t>ADAPTADOR COM FLANGE E ANEL DE VEDAÇÃO, PVC, SOLDÁVEL, DN 25 MM X 3/4, INSTALADO EM RESERVAÇÃO DE ÁGUA DE EDIFICAÇÃO QUE POSSUA RESERVATÓRIO DE FIBRA/FIBROCIMENTO - FORNECIMENTO E INSTALAÇÃO. AF_06/2016.</t>
  </si>
  <si>
    <t>6.16</t>
  </si>
  <si>
    <t>DESINSTALAÇÃO DE APARELHO CONDICIONADOR DE AR TIPO SPLIT HIGH WALL, TODAS AS POTÊNCIAS, CONFORME ESPECIFICAÇÃO.</t>
  </si>
  <si>
    <t>ARP 33/2022 – TRE/RN</t>
  </si>
  <si>
    <t>6.17</t>
  </si>
  <si>
    <t>INSTALAÇÃO DE APARELHO CONDICIONADOR DE AR TIPO SPLIT HIGH WALL, DE 12.000 A 30.000 BTUS, CONFORME ESPECIFICAÇÃO.</t>
  </si>
  <si>
    <t>6.18</t>
  </si>
  <si>
    <t>REGISTRO DE ESFERA, PVC, SOLDÁVEL, COM VOLANTE, DN 32 MM - FORNECIMENTO E INSTALAÇÃO. AF_08/2021.</t>
  </si>
  <si>
    <t>6.19</t>
  </si>
  <si>
    <r>
      <rPr>
        <rFont val="Roboto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Roboto"/>
        <b/>
        <color rgb="FF000000"/>
        <sz val="10.0"/>
      </rPr>
      <t>BOMBA ANAUGER 700. 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https://anauger.com.br/bombas-vibratorias/anauger-700-5g/</t>
    </r>
  </si>
  <si>
    <t>6.20</t>
  </si>
  <si>
    <t>FORNECIMENTO DE MOTOR ELÉTRICO PARA PORTÃO DE CORRER DE ATÉ 800 KG, POTÊNCIA ACIMA DE 500 WATTTS, VELOCIDADE MÍNIMA DE 15 METROS/MINUTO, COM DOIS CONTROLES REMOTOS</t>
  </si>
  <si>
    <t>COTAÇÃO</t>
  </si>
  <si>
    <t>6.21</t>
  </si>
  <si>
    <t>INSTALAÇÃO DE MOTOR ELÉTRICO PARA PORTÃO DE CORRER DE ATÉ 800 KG, POTÊNCIA ACIMA DE 500 WATTTS, VELOCIDADE MÍNIMA DE 15 METROS/MINUTO, COM DOIS CONTROLES REMOTOS</t>
  </si>
  <si>
    <t>COTAÇÃO SETEC</t>
  </si>
  <si>
    <t>6.22</t>
  </si>
  <si>
    <r>
      <rPr>
        <rFont val="Roboto"/>
        <color rgb="FF000000"/>
        <sz val="10.0"/>
      </rPr>
      <t xml:space="preserve">CAIXA ENTERRADA HIDRÁULICA RETANGULAR, EM CONCRETO PRÉ-MOLDADO, DIMENSÕES INTERNAS: 0,3X0,3X0,3 M. AF_12/2020.
</t>
    </r>
    <r>
      <rPr>
        <rFont val="Roboto"/>
        <b/>
        <color rgb="FF000000"/>
        <sz val="10.0"/>
      </rPr>
      <t>INCLUSIVE GRELHA METÁLICA. INSTALAR PARA COLETA DE ÁGUAS PLUVIAIS.</t>
    </r>
  </si>
  <si>
    <t>6.23</t>
  </si>
  <si>
    <t>TORNEIRA CROMADA TUBO MÓVEL, DE MESA, 1/2 OU 3/4, PARA PIA DE COZINHA, PADRÃO ALTO - FORNECIMENTO E INSTALAÇÃO. AF_01/2020.</t>
  </si>
  <si>
    <t>6.24</t>
  </si>
  <si>
    <t>TORNEIRA CROMADA 1/2 OU 3/4 PARA TANQUE, PADRÃO MÉDIO - FORNECIMENTO E INSTALAÇÃO. AF_01/2020.</t>
  </si>
  <si>
    <t>6.25</t>
  </si>
  <si>
    <t>TORNEIRA CROMADA DE MESA, 1/2 OU 3/4, PARA LAVATÓRIO, PADRÃO MÉDIO - FORNECIMENTO E INSTALAÇÃO. AF_01/2020.</t>
  </si>
  <si>
    <t>6.26</t>
  </si>
  <si>
    <t>ESPELHO CRISTAL E = 4 MM - FORNECIMENTO E INSTALAÇÃO.</t>
  </si>
  <si>
    <t>7</t>
  </si>
  <si>
    <t>SINALIZAÇÃO</t>
  </si>
  <si>
    <t>7.1</t>
  </si>
  <si>
    <r>
      <rPr>
        <rFont val="Roboto"/>
        <color rgb="FF000000"/>
        <sz val="10.0"/>
      </rPr>
      <t xml:space="preserve">PLACA DE SINALIZAÇÃO, DIM.: 60 X 80 CM, - "ESTACIONAMENTO RESERVADO - DEFICIENTE/IDOSOS", INCLUSO BARROTE PARA FIXAÇÃO - FORNECIMENTO E INSTALAÇÃO.
</t>
    </r>
    <r>
      <rPr>
        <rFont val="Roboto"/>
        <b/>
        <color rgb="FF000000"/>
        <sz val="10.0"/>
      </rPr>
      <t xml:space="preserve">FIXAÇÃO COM PARAFUSOS E BUCHAS.
REFERÊNCIA DE PRODUTO:
</t>
    </r>
    <r>
      <rPr>
        <rFont val="Roboto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</si>
  <si>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</si>
  <si>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7.2</t>
  </si>
  <si>
    <t>PLACA DE SINALIZAÇÃO DE SEGURANCA CONTRA INCÊNDIO, FOTOLUMINESCENTE, RETANGULAR, *12 X 40* CM, EM PVC *2* MM ANTI-CHAMAS (SIMBOLOS, CORES E PICTOGRAMAS CONFORME NBR 16820).</t>
  </si>
  <si>
    <t>i37559/ORSE</t>
  </si>
  <si>
    <t>7.3</t>
  </si>
  <si>
    <r>
      <rPr>
        <rFont val="Roboto"/>
        <color rgb="FF000000"/>
        <sz val="10.0"/>
      </rPr>
      <t xml:space="preserve">PLACA DE IDENTIFICAÇÃO EM AÇO ESCOVADO, DOBRADO NAS EXTREMIDADES - DIMENSÕES 21 x 11 CM - FORNECIMENTO E INSTALAÇÃO.
</t>
    </r>
    <r>
      <rPr>
        <rFont val="Roboto"/>
        <b/>
        <color rgb="FF000000"/>
        <sz val="10.0"/>
      </rPr>
      <t>COM DIZERES ADESIVADOS IDENTIFICANDO A SALA.</t>
    </r>
  </si>
  <si>
    <t>07721/ORSE</t>
  </si>
  <si>
    <t>8</t>
  </si>
  <si>
    <t>PINTURA</t>
  </si>
  <si>
    <t>8.1</t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</si>
  <si>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</si>
  <si>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t>8.2</t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</si>
  <si>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</si>
  <si>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t>8.3</t>
  </si>
  <si>
    <r>
      <rPr>
        <rFont val="Roboto"/>
        <color rgb="FF000000"/>
        <sz val="10.0"/>
      </rPr>
      <t xml:space="preserve">FUNDO SELADOR ACRÍLICO, APLICAÇÃO MANUAL EM PAREDE, UMA DEMÃO. AF_04/2023.
</t>
    </r>
    <r>
      <rPr>
        <rFont val="Roboto"/>
        <b/>
        <color rgb="FF000000"/>
        <sz val="10.0"/>
      </rPr>
      <t>PAREDES EXTERNAS E INTERNAS.</t>
    </r>
  </si>
  <si>
    <t>8.4</t>
  </si>
  <si>
    <r>
      <rPr>
        <rFont val="Roboto"/>
        <color rgb="FF000000"/>
        <sz val="10.0"/>
      </rPr>
      <t xml:space="preserve">PINTURA LÁTEX ACRÍLICA PREMIUM, APLICAÇÃO MANUAL EM TETO, DUAS DEMÃOS. AF_04/2023.
</t>
    </r>
    <r>
      <rPr>
        <rFont val="Roboto"/>
        <b/>
        <color rgb="FF000000"/>
        <sz val="10.0"/>
      </rPr>
      <t>LAJES EXTERNAS/BEIRAL DO CONTORNO DA EDIFICAÇÃO.</t>
    </r>
  </si>
  <si>
    <t>8.5</t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</si>
  <si>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TODAS AS PAREDES INTERNAS.</t>
    </r>
  </si>
  <si>
    <t>8.6</t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</si>
  <si>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TODAS AS PAREDES EXTERNAS.</t>
    </r>
  </si>
  <si>
    <t>8.7</t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</si>
  <si>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 E CAIXAS DE PORTA DE MADEIRA.</t>
    </r>
  </si>
  <si>
    <t>8.8</t>
  </si>
  <si>
    <r>
      <rPr>
        <rFont val="Roboto"/>
        <color rgb="FF000000"/>
        <sz val="10.0"/>
      </rPr>
      <t xml:space="preserve">PINTURA VERNIZ (INCOLOR) POLIURETÂNICO (RESINA ALQUÍDICA MODIFICADA) EM MADEIRA, 1 DEMÃO. AF_01/2021.
</t>
    </r>
    <r>
      <rPr>
        <rFont val="Roboto"/>
        <b/>
        <color rgb="FF000000"/>
        <sz val="10.0"/>
      </rPr>
      <t>PORTAS E CAIXAS DE PORTA DE MADEIRA.</t>
    </r>
  </si>
  <si>
    <t>8.9</t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</si>
  <si>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PORTAS METÁLICAS</t>
    </r>
  </si>
  <si>
    <t>8.10</t>
  </si>
  <si>
    <r>
      <rPr>
        <rFont val="Roboto"/>
        <color rgb="FF000000"/>
        <sz val="10.0"/>
      </rPr>
      <t xml:space="preserve">PROTEÇÃO DE ARMADURA COM TINTA DE ALTO TEOR DE ZINCO.
</t>
    </r>
    <r>
      <rPr>
        <rFont val="Roboto"/>
        <b/>
        <color rgb="FF000000"/>
        <sz val="10.0"/>
      </rPr>
      <t xml:space="preserve">GRADES DE JANELAS E LETREIRO DA FACHADA (TRATAMENTO ANTI MARESIA).
REFERÊNCIA DE PRODUTO:
</t>
    </r>
    <r>
      <rPr>
        <rFont val="Roboto"/>
        <color rgb="FF000000"/>
        <sz val="10.0"/>
        <u/>
      </rPr>
      <t>https://www.ntcbrasil.com.br/quimicos-basf/anticorrosivos/emaco/emaco-p22-basf/</t>
    </r>
  </si>
  <si>
    <t>04775/ORSE</t>
  </si>
  <si>
    <t>8.11</t>
  </si>
  <si>
    <r>
      <rPr>
        <rFont val="Roboto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Roboto"/>
        <b/>
        <color rgb="FF000000"/>
        <sz val="10.0"/>
      </rPr>
      <t>PORTAS METÁLICAS.</t>
    </r>
  </si>
  <si>
    <t>8.12</t>
  </si>
  <si>
    <r>
      <rPr>
        <rFont val="Roboto"/>
        <color rgb="FF000000"/>
        <sz val="10.0"/>
      </rPr>
      <t xml:space="preserve">PINTURA COM TINTA ALQUÍDICA DE FUNDO E ACABAMENTO (ESMALTE SINTÉTICO PRETO BRILHANTE)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JANELAS, PORTAS METÁLICAS E LETREIRO DA FACHADA. EXECUTAR DUAS DEMÃOS.</t>
    </r>
  </si>
  <si>
    <t>8.13</t>
  </si>
  <si>
    <r>
      <rPr>
        <rFont val="Roboto"/>
        <color rgb="FF000000"/>
        <sz val="10.0"/>
      </rPr>
      <t xml:space="preserve">APLICAÇÃO MANUAL DE TINTA LÁTEX ACRÍLICA EM PANOS SEM PRESENÇA DE VÃOS DE EDIFÍCIOS DE MÚLTIPLOS PAVIMENTOS, DUAS DEMÃOS. AF_03/2024.
</t>
    </r>
    <r>
      <rPr>
        <rFont val="Roboto"/>
        <b/>
        <color rgb="FF000000"/>
        <sz val="10.0"/>
      </rPr>
      <t>MUROS DE CONTORNO. COR BRANCO GELO.</t>
    </r>
  </si>
  <si>
    <t>8.14</t>
  </si>
  <si>
    <r>
      <rPr>
        <rFont val="Roboto"/>
        <color rgb="FF000000"/>
        <sz val="10.0"/>
      </rPr>
      <t xml:space="preserve">LIMPEZA DE SUPERFÍCIE COM JATO DE ALTA PRESSÃO. AF_04/2019.
</t>
    </r>
    <r>
      <rPr>
        <rFont val="Roboto"/>
        <b/>
        <color rgb="FF000000"/>
        <sz val="10.0"/>
      </rPr>
      <t>LIMPEZA DE TODO O PISO CIMENTADO.</t>
    </r>
  </si>
  <si>
    <t>8.15</t>
  </si>
  <si>
    <r>
      <rPr>
        <rFont val="Roboto"/>
        <color rgb="FF000000"/>
        <sz val="10.0"/>
      </rPr>
      <t xml:space="preserve">PINTURA DE PISO COM TINTA ACRÍLICA, APLICAÇÃO MANUAL, 2 DEMÃOS, INCLUSO FUNDO PREPARADOR. AF_05/2021.
</t>
    </r>
    <r>
      <rPr>
        <rFont val="Roboto"/>
        <b/>
        <color rgb="FF000000"/>
        <sz val="10.0"/>
      </rPr>
      <t>PINTURA DE TODO O PISO CIMENTADO COM SOLUÇÃO DE CIMENTO E ÁGUA PARA REFORMA/MANUTENÇÃO DO PISO.</t>
    </r>
  </si>
  <si>
    <t>CPU 17</t>
  </si>
  <si>
    <t>8.16</t>
  </si>
  <si>
    <r>
      <rPr>
        <rFont val="Roboto"/>
        <color rgb="FF000000"/>
        <sz val="10.0"/>
      </rPr>
      <t xml:space="preserve">PINTURA DE PISO COM TINTA ACRÍLICA, APLICAÇÃO MANUAL, 2 DEMÃOS, INCLUSO FUNDO PREPARADOR. AF_05/2021.
</t>
    </r>
    <r>
      <rPr>
        <rFont val="Roboto"/>
        <b/>
        <color rgb="FF000000"/>
        <sz val="10.0"/>
      </rPr>
      <t>VAGA DE ESTACIONAMENTO PARA IDOSOS, CADEIRANTES E GRÁVIDAS.</t>
    </r>
  </si>
  <si>
    <t>8.17</t>
  </si>
  <si>
    <r>
      <rPr>
        <rFont val="Roboto"/>
        <color rgb="FF000000"/>
        <sz val="10.0"/>
      </rPr>
      <t xml:space="preserve">PINTURA DE SÍMBOLOS E TEXTOS COM TINTA ACRÍLICA, DEMARCAÇÃO COM FITA ADESIVA E APLICAÇÃO COM ROLO. AF_05/2021.
</t>
    </r>
    <r>
      <rPr>
        <rFont val="Roboto"/>
        <b/>
        <color rgb="FF000000"/>
        <sz val="10.0"/>
      </rPr>
      <t>VAGA DE ESTACIONAMENTO PARA IDOSOS, CADEIRANTES E GRÁVIDAS.</t>
    </r>
  </si>
  <si>
    <t>9</t>
  </si>
  <si>
    <t>DIVERSOS</t>
  </si>
  <si>
    <t>9.1</t>
  </si>
  <si>
    <r>
      <rPr>
        <rFont val="Roboto"/>
        <color rgb="FF000000"/>
        <sz val="10.0"/>
      </rPr>
      <t xml:space="preserve">LIMPEZA DE PISO CERÂMICO OU PORCELANATO COM PANO ÚMIDO. AF_04/2019.
</t>
    </r>
    <r>
      <rPr>
        <rFont val="Roboto"/>
        <b/>
        <color rgb="FF000000"/>
        <sz val="10.0"/>
      </rPr>
      <t>LIMPEZA INTERNA DO PISO APÓS OS SERVIÇOS DE PINTURA.</t>
    </r>
  </si>
  <si>
    <t>9.2</t>
  </si>
  <si>
    <t>LIMPEZA DE CAIXA D'ÁGUA COM 2.000L E CISTERNA COM 5000 LITROS</t>
  </si>
  <si>
    <t>TOTAL</t>
  </si>
  <si>
    <t>(R$)</t>
  </si>
  <si>
    <t>IMPORTA O PRESENTE ORÇAMENTO EM R$</t>
  </si>
  <si>
    <t>(setenta e oito mil oitocentos e quarenta e três reais e doze centavos).</t>
  </si>
  <si>
    <t>José Haroldo Machado Júnior</t>
  </si>
  <si>
    <t xml:space="preserve">Analista Judiciário - Engenheiro </t>
  </si>
  <si>
    <t>CREA 190.067.756-3</t>
  </si>
  <si>
    <t>SENGE/COADI/SAOF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</si>
  <si>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</si>
  <si>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</si>
  <si>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</si>
  <si>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</si>
  <si>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</si>
  <si>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</si>
  <si>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</si>
  <si>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-</t>
  </si>
  <si>
    <t>Percentuais simples</t>
  </si>
  <si>
    <t>Percentuais acumulados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</si>
  <si>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</si>
  <si>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</si>
  <si>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</si>
  <si>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</si>
  <si>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</si>
  <si>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</si>
  <si>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</si>
  <si>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</si>
  <si>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</si>
  <si>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</si>
  <si>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</si>
  <si>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</si>
  <si>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</si>
  <si>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</si>
  <si>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</si>
  <si>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</si>
  <si>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</si>
  <si>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60% da nota</t>
  </si>
  <si>
    <t>PIS = 0,65%</t>
  </si>
  <si>
    <t xml:space="preserve">BDI = </t>
  </si>
  <si>
    <t>COFINS = 3%</t>
  </si>
  <si>
    <t>Notas:</t>
  </si>
  <si>
    <t>1) Premissas:</t>
  </si>
  <si>
    <r>
      <rPr>
        <rFont val="Roboto"/>
        <color theme="1"/>
        <sz val="10.0"/>
      </rPr>
      <t xml:space="preserve">a) A planilha de cálculo de BDI </t>
    </r>
    <r>
      <rPr>
        <rFont val="Roboto"/>
        <b/>
        <color theme="1"/>
        <sz val="10.0"/>
      </rPr>
      <t>não será desonerada</t>
    </r>
    <r>
      <rPr>
        <rFont val="Roboto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</si>
  <si>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Areia Branca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</si>
  <si>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reforma/manutenção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</si>
  <si>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</si>
  <si>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</si>
  <si>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</si>
  <si>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Roboto"/>
        <color theme="1"/>
        <sz val="10.0"/>
      </rPr>
      <t xml:space="preserve">g) Para o cômputo de tributos, foi considerado o ISSQN padrão de Areia Branca/RN, de 5% sobre 60% do valor dos serviços. Vide parágrafo 2° do Art. 31 e o Art. 32 da </t>
    </r>
    <r>
      <rPr>
        <rFont val="Roboto"/>
        <color rgb="FF1155CC"/>
        <sz val="10.0"/>
        <u/>
      </rPr>
      <t>Lei Complementar 989 de 11 de agosto de 2005</t>
    </r>
    <r>
      <rPr>
        <rFont val="Roboto"/>
        <color theme="1"/>
        <sz val="10.0"/>
      </rPr>
      <t xml:space="preserve">.                                                    </t>
    </r>
  </si>
  <si>
    <r>
      <rPr>
        <rFont val="Roboto"/>
        <color theme="1"/>
        <sz val="10.0"/>
      </rPr>
      <t xml:space="preserve">h) Quanto ao PIS e COFINS, as empresas sujeitas ao regime de tributação de incidência não cumulativa de PIS e COFINS </t>
    </r>
    <r>
      <rPr>
        <rFont val="Roboto"/>
        <b/>
        <color theme="1"/>
        <sz val="10.0"/>
      </rPr>
      <t>devem apresentar demonstrativo</t>
    </r>
    <r>
      <rPr>
        <rFont val="Roboto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</si>
</sst>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mmm/yyyy"/>
    <numFmt numFmtId="165" formatCode="d&quot; de &quot;mmmm&quot; de &quot;yyyy"/>
    <numFmt numFmtId="166" formatCode="0.0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&quot;R$ &quot;#,##0.00"/>
    <numFmt numFmtId="173" formatCode="dd/MM/yyyy"/>
  </numFmts>
  <fonts count="19">
    <font>
      <sz val="10.0"/>
      <color rgb="FF000000"/>
      <name val="Arial"/>
      <scheme val="minor"/>
    </font>
    <font>
      <b/>
      <sz val="14.0"/>
      <color rgb="FF000000"/>
      <name val="Roboto"/>
    </font>
    <font>
      <b/>
      <sz val="10.0"/>
      <color rgb="FF000000"/>
      <name val="Roboto"/>
    </font>
    <font>
      <b/>
      <sz val="7.0"/>
      <color rgb="FF000000"/>
      <name val="Roboto"/>
    </font>
    <font/>
    <font>
      <b/>
      <color rgb="FF000000"/>
      <name val="Roboto"/>
    </font>
    <font>
      <sz val="10.0"/>
      <color rgb="FF000000"/>
      <name val="Roboto"/>
    </font>
    <font>
      <sz val="7.0"/>
      <color rgb="FF000000"/>
      <name val="Roboto"/>
    </font>
    <font>
      <color rgb="FF000000"/>
      <name val="Roboto"/>
    </font>
    <font>
      <sz val="7.0"/>
      <color theme="1"/>
      <name val="Roboto"/>
    </font>
    <font>
      <u/>
      <sz val="10.0"/>
      <color rgb="FF000000"/>
      <name val="Roboto"/>
    </font>
    <font>
      <sz val="10.0"/>
      <color theme="1"/>
      <name val="Roboto"/>
    </font>
    <font>
      <color theme="1"/>
      <name val="Roboto"/>
    </font>
    <font>
      <sz val="14.0"/>
      <color theme="1"/>
      <name val="Roboto"/>
    </font>
    <font>
      <b/>
      <sz val="10.0"/>
      <color theme="1"/>
      <name val="Roboto"/>
    </font>
    <font>
      <b/>
      <sz val="12.0"/>
      <color rgb="FF000000"/>
      <name val="Roboto"/>
    </font>
    <font>
      <sz val="10.0"/>
      <color rgb="FF0000FF"/>
      <name val="Roboto"/>
    </font>
    <font>
      <b/>
      <i/>
      <sz val="10.0"/>
      <color rgb="FF000000"/>
      <name val="Roboto"/>
    </font>
    <font>
      <u/>
      <sz val="10.0"/>
      <color theme="1"/>
      <name val="Roboto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B6D7A8"/>
        <bgColor rgb="FFB6D7A8"/>
      </patternFill>
    </fill>
    <fill>
      <patternFill patternType="solid">
        <fgColor rgb="FFD9D9D9"/>
        <bgColor rgb="FFD9D9D9"/>
      </patternFill>
    </fill>
  </fills>
  <borders count="30">
    <border/>
    <border>
      <left/>
      <bottom/>
    </border>
    <border>
      <bottom/>
    </border>
    <border>
      <left/>
      <right/>
      <bottom/>
    </border>
    <border>
      <left/>
      <right/>
      <top/>
      <bottom/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/>
      <right/>
      <top style="thin">
        <color rgb="FF000000"/>
      </top>
    </border>
    <border>
      <top/>
      <bottom/>
    </border>
    <border>
      <right/>
      <bottom/>
    </border>
    <border>
      <left/>
      <right/>
      <top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shrinkToFit="0" vertical="center" wrapText="1"/>
    </xf>
    <xf borderId="0" fillId="2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2" fontId="3" numFmtId="0" xfId="0" applyAlignment="1" applyFont="1">
      <alignment horizontal="left" shrinkToFit="0" vertical="center" wrapText="1"/>
    </xf>
    <xf borderId="0" fillId="2" fontId="2" numFmtId="0" xfId="0" applyAlignment="1" applyFont="1">
      <alignment horizontal="center" shrinkToFit="0" vertical="center" wrapText="1"/>
    </xf>
    <xf borderId="0" fillId="2" fontId="2" numFmtId="0" xfId="0" applyAlignment="1" applyFont="1">
      <alignment horizontal="left" readingOrder="0" shrinkToFit="0" vertical="center" wrapText="1"/>
    </xf>
    <xf borderId="1" fillId="0" fontId="2" numFmtId="0" xfId="0" applyAlignment="1" applyBorder="1" applyFont="1">
      <alignment horizontal="left" readingOrder="0" shrinkToFit="0" vertical="center" wrapText="1"/>
    </xf>
    <xf borderId="2" fillId="0" fontId="4" numFmtId="0" xfId="0" applyBorder="1" applyFont="1"/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5" numFmtId="165" xfId="0" applyAlignment="1" applyFont="1" applyNumberFormat="1">
      <alignment vertical="center"/>
    </xf>
    <xf borderId="1" fillId="0" fontId="2" numFmtId="0" xfId="0" applyAlignment="1" applyBorder="1" applyFont="1">
      <alignment horizontal="center" readingOrder="0" shrinkToFit="0" vertical="center" wrapText="1"/>
    </xf>
    <xf borderId="3" fillId="2" fontId="2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4" fillId="2" fontId="6" numFmtId="166" xfId="0" applyAlignment="1" applyBorder="1" applyFont="1" applyNumberFormat="1">
      <alignment horizontal="center" vertical="center"/>
    </xf>
    <xf borderId="4" fillId="2" fontId="2" numFmtId="0" xfId="0" applyAlignment="1" applyBorder="1" applyFont="1">
      <alignment horizontal="left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5" fillId="2" fontId="6" numFmtId="0" xfId="0" applyAlignment="1" applyBorder="1" applyFont="1">
      <alignment horizontal="center" shrinkToFit="0" vertical="center" wrapText="1"/>
    </xf>
    <xf borderId="6" fillId="3" fontId="2" numFmtId="166" xfId="0" applyAlignment="1" applyBorder="1" applyFill="1" applyFont="1" applyNumberFormat="1">
      <alignment horizontal="center" vertical="center"/>
    </xf>
    <xf borderId="6" fillId="3" fontId="2" numFmtId="0" xfId="0" applyAlignment="1" applyBorder="1" applyFont="1">
      <alignment horizontal="left" shrinkToFit="0" vertical="center" wrapText="1"/>
    </xf>
    <xf borderId="6" fillId="3" fontId="2" numFmtId="0" xfId="0" applyAlignment="1" applyBorder="1" applyFont="1">
      <alignment horizontal="center" vertical="center"/>
    </xf>
    <xf borderId="6" fillId="3" fontId="3" numFmtId="0" xfId="0" applyAlignment="1" applyBorder="1" applyFont="1">
      <alignment horizontal="center" shrinkToFit="0" vertical="center" wrapText="1"/>
    </xf>
    <xf borderId="6" fillId="3" fontId="2" numFmtId="0" xfId="0" applyAlignment="1" applyBorder="1" applyFont="1">
      <alignment horizontal="center" shrinkToFit="0" vertical="center" wrapText="1"/>
    </xf>
    <xf borderId="7" fillId="3" fontId="2" numFmtId="0" xfId="0" applyAlignment="1" applyBorder="1" applyFont="1">
      <alignment horizontal="center" shrinkToFit="0" vertical="center" wrapText="1"/>
    </xf>
    <xf borderId="0" fillId="2" fontId="2" numFmtId="166" xfId="0" applyAlignment="1" applyFont="1" applyNumberFormat="1">
      <alignment horizontal="center" vertical="center"/>
    </xf>
    <xf borderId="0" fillId="2" fontId="2" numFmtId="4" xfId="0" applyAlignment="1" applyFont="1" applyNumberFormat="1">
      <alignment horizontal="center" vertical="center"/>
    </xf>
    <xf borderId="0" fillId="2" fontId="2" numFmtId="0" xfId="0" applyAlignment="1" applyFont="1">
      <alignment horizontal="center" vertical="center"/>
    </xf>
    <xf borderId="0" fillId="2" fontId="3" numFmtId="0" xfId="0" applyAlignment="1" applyFont="1">
      <alignment horizontal="center" vertical="center"/>
    </xf>
    <xf borderId="0" fillId="2" fontId="2" numFmtId="167" xfId="0" applyAlignment="1" applyFont="1" applyNumberFormat="1">
      <alignment horizontal="center" readingOrder="0" vertical="center"/>
    </xf>
    <xf borderId="0" fillId="2" fontId="2" numFmtId="168" xfId="0" applyAlignment="1" applyFont="1" applyNumberFormat="1">
      <alignment horizontal="center" vertical="center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6" numFmtId="2" xfId="0" applyAlignment="1" applyBorder="1" applyFont="1" applyNumberFormat="1">
      <alignment horizontal="center" vertical="center"/>
    </xf>
    <xf borderId="8" fillId="4" fontId="6" numFmtId="0" xfId="0" applyAlignment="1" applyBorder="1" applyFont="1">
      <alignment horizontal="center" vertical="center"/>
    </xf>
    <xf borderId="8" fillId="4" fontId="7" numFmtId="0" xfId="0" applyAlignment="1" applyBorder="1" applyFont="1">
      <alignment horizontal="center" vertical="center"/>
    </xf>
    <xf borderId="8" fillId="4" fontId="2" numFmtId="4" xfId="0" applyAlignment="1" applyBorder="1" applyFont="1" applyNumberFormat="1">
      <alignment horizontal="center" vertical="center"/>
    </xf>
    <xf borderId="8" fillId="4" fontId="2" numFmtId="4" xfId="0" applyAlignment="1" applyBorder="1" applyFont="1" applyNumberFormat="1">
      <alignment horizontal="center" shrinkToFit="0" vertical="center" wrapText="1"/>
    </xf>
    <xf borderId="9" fillId="4" fontId="2" numFmtId="10" xfId="0" applyAlignment="1" applyBorder="1" applyFont="1" applyNumberFormat="1">
      <alignment horizontal="center" vertical="center"/>
    </xf>
    <xf borderId="10" fillId="0" fontId="6" numFmtId="49" xfId="0" applyAlignment="1" applyBorder="1" applyFont="1" applyNumberFormat="1">
      <alignment horizontal="center" vertical="center"/>
    </xf>
    <xf borderId="6" fillId="0" fontId="6" numFmtId="0" xfId="0" applyAlignment="1" applyBorder="1" applyFont="1">
      <alignment horizontal="left" readingOrder="0" shrinkToFit="0" vertical="center" wrapText="1"/>
    </xf>
    <xf borderId="6" fillId="0" fontId="6" numFmtId="2" xfId="0" applyAlignment="1" applyBorder="1" applyFont="1" applyNumberFormat="1">
      <alignment horizontal="center" readingOrder="0" vertical="center"/>
    </xf>
    <xf borderId="6" fillId="0" fontId="6" numFmtId="0" xfId="0" applyAlignment="1" applyBorder="1" applyFont="1">
      <alignment horizontal="center" vertical="center"/>
    </xf>
    <xf borderId="6" fillId="0" fontId="7" numFmtId="0" xfId="0" applyAlignment="1" applyBorder="1" applyFont="1">
      <alignment horizontal="center" vertical="center"/>
    </xf>
    <xf borderId="6" fillId="5" fontId="6" numFmtId="4" xfId="0" applyAlignment="1" applyBorder="1" applyFill="1" applyFont="1" applyNumberFormat="1">
      <alignment horizontal="center" readingOrder="0" vertical="center"/>
    </xf>
    <xf borderId="11" fillId="0" fontId="6" numFmtId="4" xfId="0" applyAlignment="1" applyBorder="1" applyFont="1" applyNumberFormat="1">
      <alignment horizontal="center" vertical="center"/>
    </xf>
    <xf borderId="6" fillId="0" fontId="6" numFmtId="169" xfId="0" applyAlignment="1" applyBorder="1" applyFont="1" applyNumberFormat="1">
      <alignment horizontal="center" shrinkToFit="0" vertical="center" wrapText="1"/>
    </xf>
    <xf borderId="12" fillId="0" fontId="6" numFmtId="10" xfId="0" applyAlignment="1" applyBorder="1" applyFont="1" applyNumberFormat="1">
      <alignment horizontal="center" vertical="center"/>
    </xf>
    <xf borderId="10" fillId="0" fontId="6" numFmtId="49" xfId="0" applyAlignment="1" applyBorder="1" applyFont="1" applyNumberFormat="1">
      <alignment horizontal="center" readingOrder="0" vertical="center"/>
    </xf>
    <xf borderId="12" fillId="0" fontId="8" numFmtId="0" xfId="0" applyAlignment="1" applyBorder="1" applyFont="1">
      <alignment readingOrder="0" shrinkToFit="0" vertical="center" wrapText="1"/>
    </xf>
    <xf borderId="6" fillId="0" fontId="9" numFmtId="0" xfId="0" applyAlignment="1" applyBorder="1" applyFont="1">
      <alignment horizontal="center" vertical="center"/>
    </xf>
    <xf borderId="12" fillId="0" fontId="8" numFmtId="0" xfId="0" applyAlignment="1" applyBorder="1" applyFont="1">
      <alignment horizontal="center" vertical="center"/>
    </xf>
    <xf borderId="12" fillId="0" fontId="7" numFmtId="0" xfId="0" applyAlignment="1" applyBorder="1" applyFont="1">
      <alignment horizontal="center" vertical="center"/>
    </xf>
    <xf borderId="6" fillId="0" fontId="7" numFmtId="0" xfId="0" applyAlignment="1" applyBorder="1" applyFont="1">
      <alignment horizontal="center" readingOrder="0" vertical="center"/>
    </xf>
    <xf borderId="13" fillId="0" fontId="6" numFmtId="0" xfId="0" applyAlignment="1" applyBorder="1" applyFont="1">
      <alignment horizontal="left" readingOrder="0" shrinkToFit="0" vertical="center" wrapText="1"/>
    </xf>
    <xf borderId="13" fillId="0" fontId="6" numFmtId="0" xfId="0" applyAlignment="1" applyBorder="1" applyFont="1">
      <alignment horizontal="center" readingOrder="0" vertical="center"/>
    </xf>
    <xf borderId="13" fillId="0" fontId="7" numFmtId="0" xfId="0" applyAlignment="1" applyBorder="1" applyFont="1">
      <alignment horizontal="center" vertical="center"/>
    </xf>
    <xf borderId="13" fillId="5" fontId="6" numFmtId="4" xfId="0" applyAlignment="1" applyBorder="1" applyFont="1" applyNumberFormat="1">
      <alignment horizontal="center" readingOrder="0" vertical="center"/>
    </xf>
    <xf borderId="14" fillId="2" fontId="2" numFmtId="49" xfId="0" applyAlignment="1" applyBorder="1" applyFont="1" applyNumberFormat="1">
      <alignment horizontal="center" vertical="center"/>
    </xf>
    <xf borderId="14" fillId="2" fontId="2" numFmtId="0" xfId="0" applyAlignment="1" applyBorder="1" applyFont="1">
      <alignment horizontal="left" shrinkToFit="0" vertical="center" wrapText="1"/>
    </xf>
    <xf borderId="14" fillId="0" fontId="2" numFmtId="4" xfId="0" applyAlignment="1" applyBorder="1" applyFont="1" applyNumberFormat="1">
      <alignment horizontal="center" vertical="center"/>
    </xf>
    <xf borderId="14" fillId="2" fontId="2" numFmtId="0" xfId="0" applyAlignment="1" applyBorder="1" applyFont="1">
      <alignment horizontal="center" vertical="center"/>
    </xf>
    <xf borderId="14" fillId="2" fontId="3" numFmtId="0" xfId="0" applyAlignment="1" applyBorder="1" applyFont="1">
      <alignment horizontal="center" vertical="center"/>
    </xf>
    <xf borderId="14" fillId="2" fontId="2" numFmtId="4" xfId="0" applyAlignment="1" applyBorder="1" applyFont="1" applyNumberFormat="1">
      <alignment horizontal="center" vertical="center"/>
    </xf>
    <xf borderId="14" fillId="2" fontId="2" numFmtId="168" xfId="0" applyAlignment="1" applyBorder="1" applyFont="1" applyNumberFormat="1">
      <alignment horizontal="center" shrinkToFit="0" vertical="center" wrapText="1"/>
    </xf>
    <xf borderId="14" fillId="0" fontId="6" numFmtId="10" xfId="0" applyAlignment="1" applyBorder="1" applyFont="1" applyNumberFormat="1">
      <alignment horizontal="center" vertical="center"/>
    </xf>
    <xf borderId="15" fillId="4" fontId="2" numFmtId="49" xfId="0" applyAlignment="1" applyBorder="1" applyFont="1" applyNumberFormat="1">
      <alignment horizontal="center" vertical="center"/>
    </xf>
    <xf borderId="16" fillId="4" fontId="2" numFmtId="0" xfId="0" applyAlignment="1" applyBorder="1" applyFont="1">
      <alignment horizontal="left" readingOrder="0" shrinkToFit="0" vertical="center" wrapText="1"/>
    </xf>
    <xf borderId="16" fillId="4" fontId="6" numFmtId="2" xfId="0" applyAlignment="1" applyBorder="1" applyFont="1" applyNumberFormat="1">
      <alignment horizontal="center" vertical="center"/>
    </xf>
    <xf borderId="16" fillId="4" fontId="6" numFmtId="0" xfId="0" applyAlignment="1" applyBorder="1" applyFont="1">
      <alignment horizontal="center" vertical="center"/>
    </xf>
    <xf borderId="16" fillId="4" fontId="7" numFmtId="0" xfId="0" applyAlignment="1" applyBorder="1" applyFont="1">
      <alignment horizontal="center" vertical="center"/>
    </xf>
    <xf borderId="16" fillId="4" fontId="2" numFmtId="4" xfId="0" applyAlignment="1" applyBorder="1" applyFont="1" applyNumberFormat="1">
      <alignment horizontal="center" vertical="center"/>
    </xf>
    <xf borderId="16" fillId="4" fontId="2" numFmtId="4" xfId="0" applyAlignment="1" applyBorder="1" applyFont="1" applyNumberFormat="1">
      <alignment horizontal="center" shrinkToFit="0" vertical="center" wrapText="1"/>
    </xf>
    <xf borderId="17" fillId="4" fontId="2" numFmtId="10" xfId="0" applyAlignment="1" applyBorder="1" applyFont="1" applyNumberFormat="1">
      <alignment horizontal="center" vertical="center"/>
    </xf>
    <xf borderId="6" fillId="0" fontId="6" numFmtId="49" xfId="0" applyAlignment="1" applyBorder="1" applyFont="1" applyNumberFormat="1">
      <alignment horizontal="center" readingOrder="0" vertical="center"/>
    </xf>
    <xf borderId="6" fillId="0" fontId="6" numFmtId="0" xfId="0" applyAlignment="1" applyBorder="1" applyFont="1">
      <alignment readingOrder="0" shrinkToFit="0" vertical="center" wrapText="1"/>
    </xf>
    <xf borderId="12" fillId="0" fontId="6" numFmtId="0" xfId="0" applyAlignment="1" applyBorder="1" applyFont="1">
      <alignment horizontal="center" vertical="center"/>
    </xf>
    <xf borderId="12" fillId="0" fontId="7" numFmtId="0" xfId="0" applyAlignment="1" applyBorder="1" applyFont="1">
      <alignment horizontal="center" vertical="center"/>
    </xf>
    <xf borderId="12" fillId="0" fontId="7" numFmtId="0" xfId="0" applyAlignment="1" applyBorder="1" applyFont="1">
      <alignment horizontal="center" readingOrder="0" vertical="center"/>
    </xf>
    <xf borderId="6" fillId="0" fontId="6" numFmtId="4" xfId="0" applyAlignment="1" applyBorder="1" applyFont="1" applyNumberFormat="1">
      <alignment horizontal="center" readingOrder="0" vertical="center"/>
    </xf>
    <xf borderId="6" fillId="0" fontId="6" numFmtId="0" xfId="0" applyAlignment="1" applyBorder="1" applyFont="1">
      <alignment readingOrder="0" shrinkToFit="0" vertical="center" wrapText="1"/>
    </xf>
    <xf borderId="6" fillId="0" fontId="6" numFmtId="49" xfId="0" applyAlignment="1" applyBorder="1" applyFont="1" applyNumberFormat="1">
      <alignment horizontal="center" vertical="center"/>
    </xf>
    <xf borderId="6" fillId="0" fontId="6" numFmtId="0" xfId="0" applyAlignment="1" applyBorder="1" applyFont="1">
      <alignment horizontal="center" readingOrder="0" vertical="center"/>
    </xf>
    <xf borderId="6" fillId="0" fontId="8" numFmtId="49" xfId="0" applyAlignment="1" applyBorder="1" applyFont="1" applyNumberFormat="1">
      <alignment horizontal="center" readingOrder="0" vertical="center"/>
    </xf>
    <xf borderId="6" fillId="0" fontId="6" numFmtId="0" xfId="0" applyAlignment="1" applyBorder="1" applyFont="1">
      <alignment horizontal="center" shrinkToFit="0" vertical="center" wrapText="1"/>
    </xf>
    <xf borderId="6" fillId="0" fontId="6" numFmtId="0" xfId="0" applyAlignment="1" applyBorder="1" applyFont="1">
      <alignment horizontal="center" readingOrder="0" shrinkToFit="0" vertical="center" wrapText="1"/>
    </xf>
    <xf borderId="18" fillId="4" fontId="2" numFmtId="49" xfId="0" applyAlignment="1" applyBorder="1" applyFont="1" applyNumberFormat="1">
      <alignment horizontal="center" vertical="center"/>
    </xf>
    <xf borderId="19" fillId="4" fontId="2" numFmtId="0" xfId="0" applyAlignment="1" applyBorder="1" applyFont="1">
      <alignment horizontal="left" shrinkToFit="0" vertical="center" wrapText="1"/>
    </xf>
    <xf borderId="19" fillId="4" fontId="6" numFmtId="2" xfId="0" applyAlignment="1" applyBorder="1" applyFont="1" applyNumberFormat="1">
      <alignment horizontal="center" vertical="center"/>
    </xf>
    <xf borderId="19" fillId="4" fontId="6" numFmtId="0" xfId="0" applyAlignment="1" applyBorder="1" applyFont="1">
      <alignment horizontal="center" vertical="center"/>
    </xf>
    <xf borderId="19" fillId="4" fontId="7" numFmtId="0" xfId="0" applyAlignment="1" applyBorder="1" applyFont="1">
      <alignment horizontal="center" vertical="center"/>
    </xf>
    <xf borderId="19" fillId="4" fontId="2" numFmtId="4" xfId="0" applyAlignment="1" applyBorder="1" applyFont="1" applyNumberFormat="1">
      <alignment horizontal="center" vertical="center"/>
    </xf>
    <xf borderId="19" fillId="4" fontId="2" numFmtId="4" xfId="0" applyAlignment="1" applyBorder="1" applyFont="1" applyNumberFormat="1">
      <alignment horizontal="center" shrinkToFit="0" vertical="center" wrapText="1"/>
    </xf>
    <xf borderId="6" fillId="0" fontId="10" numFmtId="0" xfId="0" applyAlignment="1" applyBorder="1" applyFont="1">
      <alignment horizontal="left" readingOrder="0" shrinkToFit="0" vertical="center" wrapText="1"/>
    </xf>
    <xf borderId="6" fillId="0" fontId="6" numFmtId="2" xfId="0" applyAlignment="1" applyBorder="1" applyFont="1" applyNumberFormat="1">
      <alignment horizontal="center" vertical="center"/>
    </xf>
    <xf borderId="6" fillId="0" fontId="6" numFmtId="0" xfId="0" applyAlignment="1" applyBorder="1" applyFont="1">
      <alignment horizontal="left" readingOrder="0" shrinkToFit="0" vertical="center" wrapText="1"/>
    </xf>
    <xf borderId="6" fillId="0" fontId="11" numFmtId="0" xfId="0" applyAlignment="1" applyBorder="1" applyFont="1">
      <alignment horizontal="left" shrinkToFit="0" vertical="center" wrapText="1"/>
    </xf>
    <xf borderId="6" fillId="0" fontId="9" numFmtId="0" xfId="0" applyAlignment="1" applyBorder="1" applyFont="1">
      <alignment horizontal="center" shrinkToFit="0" vertical="center" wrapText="1"/>
    </xf>
    <xf borderId="6" fillId="0" fontId="7" numFmtId="2" xfId="0" applyAlignment="1" applyBorder="1" applyFont="1" applyNumberFormat="1">
      <alignment horizontal="center" readingOrder="0" vertical="center"/>
    </xf>
    <xf borderId="6" fillId="2" fontId="7" numFmtId="2" xfId="0" applyAlignment="1" applyBorder="1" applyFont="1" applyNumberFormat="1">
      <alignment horizontal="center" vertical="center"/>
    </xf>
    <xf borderId="6" fillId="0" fontId="11" numFmtId="0" xfId="0" applyAlignment="1" applyBorder="1" applyFont="1">
      <alignment horizontal="center" vertical="center"/>
    </xf>
    <xf borderId="6" fillId="0" fontId="9" numFmtId="0" xfId="0" applyAlignment="1" applyBorder="1" applyFont="1">
      <alignment horizontal="center" readingOrder="0" vertical="center"/>
    </xf>
    <xf borderId="6" fillId="5" fontId="12" numFmtId="4" xfId="0" applyAlignment="1" applyBorder="1" applyFont="1" applyNumberFormat="1">
      <alignment horizontal="center" vertical="center"/>
    </xf>
    <xf borderId="10" fillId="5" fontId="12" numFmtId="4" xfId="0" applyAlignment="1" applyBorder="1" applyFont="1" applyNumberFormat="1">
      <alignment horizontal="center" vertical="center"/>
    </xf>
    <xf borderId="12" fillId="0" fontId="12" numFmtId="0" xfId="0" applyAlignment="1" applyBorder="1" applyFont="1">
      <alignment horizontal="center" vertical="center"/>
    </xf>
    <xf borderId="12" fillId="0" fontId="9" numFmtId="0" xfId="0" applyAlignment="1" applyBorder="1" applyFont="1">
      <alignment horizontal="center" vertical="center"/>
    </xf>
    <xf borderId="10" fillId="0" fontId="6" numFmtId="2" xfId="0" applyAlignment="1" applyBorder="1" applyFont="1" applyNumberFormat="1">
      <alignment horizontal="center" vertical="center"/>
    </xf>
    <xf borderId="10" fillId="0" fontId="7" numFmtId="0" xfId="0" applyAlignment="1" applyBorder="1" applyFont="1">
      <alignment horizontal="center" vertical="center"/>
    </xf>
    <xf borderId="7" fillId="4" fontId="2" numFmtId="0" xfId="0" applyAlignment="1" applyBorder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6" numFmtId="0" xfId="0" applyAlignment="1" applyFont="1">
      <alignment horizontal="left" shrinkToFit="0" vertical="center" wrapText="1"/>
    </xf>
    <xf borderId="0" fillId="0" fontId="7" numFmtId="0" xfId="0" applyAlignment="1" applyFont="1">
      <alignment horizontal="center" vertical="center"/>
    </xf>
    <xf borderId="0" fillId="0" fontId="2" numFmtId="4" xfId="0" applyAlignment="1" applyFont="1" applyNumberFormat="1">
      <alignment horizontal="center" vertical="center"/>
    </xf>
    <xf borderId="0" fillId="0" fontId="6" numFmtId="166" xfId="0" applyAlignment="1" applyFont="1" applyNumberFormat="1">
      <alignment horizontal="right" shrinkToFit="0" vertical="center" wrapText="1"/>
    </xf>
    <xf borderId="0" fillId="0" fontId="6" numFmtId="0" xfId="0" applyAlignment="1" applyFont="1">
      <alignment horizontal="left" readingOrder="0" vertical="center"/>
    </xf>
    <xf borderId="0" fillId="0" fontId="6" numFmtId="166" xfId="0" applyAlignment="1" applyFont="1" applyNumberFormat="1">
      <alignment horizontal="left" shrinkToFit="0" vertical="center" wrapText="1"/>
    </xf>
    <xf borderId="0" fillId="0" fontId="6" numFmtId="166" xfId="0" applyAlignment="1" applyFont="1" applyNumberFormat="1">
      <alignment horizontal="center" vertical="center"/>
    </xf>
    <xf borderId="0" fillId="0" fontId="7" numFmtId="166" xfId="0" applyAlignment="1" applyFont="1" applyNumberFormat="1">
      <alignment horizontal="center" vertical="center"/>
    </xf>
    <xf borderId="0" fillId="0" fontId="6" numFmtId="0" xfId="0" applyAlignment="1" applyFont="1">
      <alignment horizontal="left" vertical="center"/>
    </xf>
    <xf borderId="0" fillId="0" fontId="6" numFmtId="170" xfId="0" applyAlignment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5" fillId="2" fontId="1" numFmtId="0" xfId="0" applyAlignment="1" applyBorder="1" applyFont="1">
      <alignment horizontal="left" vertical="center"/>
    </xf>
    <xf borderId="20" fillId="0" fontId="4" numFmtId="0" xfId="0" applyBorder="1" applyFont="1"/>
    <xf borderId="0" fillId="0" fontId="13" numFmtId="0" xfId="0" applyFont="1"/>
    <xf borderId="0" fillId="0" fontId="12" numFmtId="0" xfId="0" applyFont="1"/>
    <xf borderId="0" fillId="0" fontId="2" numFmtId="0" xfId="0" applyAlignment="1" applyFont="1">
      <alignment horizontal="left" readingOrder="0" shrinkToFit="0" vertical="center" wrapText="1"/>
    </xf>
    <xf borderId="0" fillId="0" fontId="2" numFmtId="165" xfId="0" applyAlignment="1" applyFont="1" applyNumberFormat="1">
      <alignment vertical="center"/>
    </xf>
    <xf borderId="0" fillId="0" fontId="14" numFmtId="0" xfId="0" applyAlignment="1" applyFont="1">
      <alignment horizontal="left" shrinkToFit="0" vertical="center" wrapText="1"/>
    </xf>
    <xf borderId="5" fillId="2" fontId="2" numFmtId="0" xfId="0" applyAlignment="1" applyBorder="1" applyFont="1">
      <alignment horizontal="left" shrinkToFit="0" vertical="center" wrapText="1"/>
    </xf>
    <xf borderId="5" fillId="2" fontId="15" numFmtId="0" xfId="0" applyAlignment="1" applyBorder="1" applyFont="1">
      <alignment horizontal="center" vertical="center"/>
    </xf>
    <xf borderId="0" fillId="2" fontId="15" numFmtId="0" xfId="0" applyAlignment="1" applyFont="1">
      <alignment horizontal="center" vertical="center"/>
    </xf>
    <xf borderId="13" fillId="3" fontId="2" numFmtId="0" xfId="0" applyAlignment="1" applyBorder="1" applyFont="1">
      <alignment horizontal="center" readingOrder="0" vertical="center"/>
    </xf>
    <xf borderId="13" fillId="3" fontId="2" numFmtId="0" xfId="0" applyAlignment="1" applyBorder="1" applyFont="1">
      <alignment horizontal="center" vertical="center"/>
    </xf>
    <xf borderId="10" fillId="0" fontId="4" numFmtId="0" xfId="0" applyBorder="1" applyFont="1"/>
    <xf borderId="13" fillId="0" fontId="6" numFmtId="0" xfId="0" applyAlignment="1" applyBorder="1" applyFont="1">
      <alignment horizontal="center" shrinkToFit="0" vertical="center" wrapText="1"/>
    </xf>
    <xf borderId="13" fillId="2" fontId="6" numFmtId="0" xfId="0" applyAlignment="1" applyBorder="1" applyFont="1">
      <alignment horizontal="left" shrinkToFit="0" vertical="center" wrapText="1"/>
    </xf>
    <xf borderId="13" fillId="2" fontId="6" numFmtId="171" xfId="0" applyAlignment="1" applyBorder="1" applyFont="1" applyNumberFormat="1">
      <alignment horizontal="center" shrinkToFit="0" vertical="center" wrapText="1"/>
    </xf>
    <xf borderId="13" fillId="2" fontId="6" numFmtId="10" xfId="0" applyAlignment="1" applyBorder="1" applyFont="1" applyNumberFormat="1">
      <alignment horizontal="center" vertical="center"/>
    </xf>
    <xf borderId="6" fillId="2" fontId="6" numFmtId="169" xfId="0" applyAlignment="1" applyBorder="1" applyFont="1" applyNumberFormat="1">
      <alignment vertical="center"/>
    </xf>
    <xf borderId="6" fillId="4" fontId="6" numFmtId="10" xfId="0" applyAlignment="1" applyBorder="1" applyFont="1" applyNumberFormat="1">
      <alignment vertical="center"/>
    </xf>
    <xf borderId="13" fillId="0" fontId="6" numFmtId="0" xfId="0" applyAlignment="1" applyBorder="1" applyFont="1">
      <alignment horizontal="left" shrinkToFit="0" vertical="center" wrapText="1"/>
    </xf>
    <xf borderId="6" fillId="0" fontId="6" numFmtId="10" xfId="0" applyAlignment="1" applyBorder="1" applyFont="1" applyNumberFormat="1">
      <alignment vertical="center"/>
    </xf>
    <xf borderId="6" fillId="0" fontId="6" numFmtId="0" xfId="0" applyAlignment="1" applyBorder="1" applyFont="1">
      <alignment vertical="center"/>
    </xf>
    <xf borderId="6" fillId="0" fontId="2" numFmtId="0" xfId="0" applyAlignment="1" applyBorder="1" applyFont="1">
      <alignment horizontal="center" vertical="center"/>
    </xf>
    <xf borderId="6" fillId="0" fontId="2" numFmtId="171" xfId="0" applyAlignment="1" applyBorder="1" applyFont="1" applyNumberFormat="1">
      <alignment vertical="center"/>
    </xf>
    <xf borderId="6" fillId="0" fontId="2" numFmtId="10" xfId="0" applyAlignment="1" applyBorder="1" applyFont="1" applyNumberFormat="1">
      <alignment horizontal="center" vertical="center"/>
    </xf>
    <xf borderId="6" fillId="0" fontId="2" numFmtId="172" xfId="0" applyAlignment="1" applyBorder="1" applyFont="1" applyNumberFormat="1">
      <alignment horizontal="right" vertical="center"/>
    </xf>
    <xf borderId="6" fillId="0" fontId="2" numFmtId="172" xfId="0" applyAlignment="1" applyBorder="1" applyFont="1" applyNumberFormat="1">
      <alignment vertical="center"/>
    </xf>
    <xf borderId="6" fillId="0" fontId="6" numFmtId="171" xfId="0" applyAlignment="1" applyBorder="1" applyFont="1" applyNumberFormat="1">
      <alignment horizontal="right" readingOrder="0" vertical="center"/>
    </xf>
    <xf borderId="0" fillId="0" fontId="6" numFmtId="0" xfId="0" applyAlignment="1" applyFont="1">
      <alignment vertical="center"/>
    </xf>
    <xf borderId="0" fillId="0" fontId="6" numFmtId="171" xfId="0" applyAlignment="1" applyFont="1" applyNumberFormat="1">
      <alignment vertical="center"/>
    </xf>
    <xf borderId="0" fillId="0" fontId="6" numFmtId="4" xfId="0" applyAlignment="1" applyFont="1" applyNumberFormat="1">
      <alignment vertical="center"/>
    </xf>
    <xf borderId="0" fillId="0" fontId="11" numFmtId="0" xfId="0" applyAlignment="1" applyFont="1">
      <alignment horizontal="center" vertical="center"/>
    </xf>
    <xf borderId="0" fillId="0" fontId="14" numFmtId="0" xfId="0" applyAlignment="1" applyFon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2" fillId="0" fontId="2" numFmtId="0" xfId="0" applyAlignment="1" applyBorder="1" applyFont="1">
      <alignment horizontal="left" readingOrder="0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1" fillId="0" fontId="4" numFmtId="0" xfId="0" applyBorder="1" applyFont="1"/>
    <xf borderId="2" fillId="0" fontId="2" numFmtId="165" xfId="0" applyAlignment="1" applyBorder="1" applyFont="1" applyNumberFormat="1">
      <alignment vertical="center"/>
    </xf>
    <xf borderId="4" fillId="2" fontId="11" numFmtId="0" xfId="0" applyAlignment="1" applyBorder="1" applyFont="1">
      <alignment vertical="center"/>
    </xf>
    <xf borderId="4" fillId="6" fontId="11" numFmtId="0" xfId="0" applyAlignment="1" applyBorder="1" applyFill="1" applyFont="1">
      <alignment vertical="center"/>
    </xf>
    <xf borderId="4" fillId="6" fontId="14" numFmtId="0" xfId="0" applyAlignment="1" applyBorder="1" applyFont="1">
      <alignment vertical="center"/>
    </xf>
    <xf borderId="4" fillId="6" fontId="16" numFmtId="0" xfId="0" applyAlignment="1" applyBorder="1" applyFont="1">
      <alignment vertical="center"/>
    </xf>
    <xf borderId="22" fillId="6" fontId="16" numFmtId="0" xfId="0" applyAlignment="1" applyBorder="1" applyFont="1">
      <alignment vertical="center"/>
    </xf>
    <xf borderId="0" fillId="6" fontId="12" numFmtId="0" xfId="0" applyAlignment="1" applyFont="1">
      <alignment vertical="center"/>
    </xf>
    <xf borderId="5" fillId="6" fontId="6" numFmtId="0" xfId="0" applyAlignment="1" applyBorder="1" applyFont="1">
      <alignment horizontal="right" vertical="center"/>
    </xf>
    <xf borderId="6" fillId="2" fontId="17" numFmtId="0" xfId="0" applyAlignment="1" applyBorder="1" applyFont="1">
      <alignment horizontal="center" shrinkToFit="0" vertical="center" wrapText="1"/>
    </xf>
    <xf borderId="6" fillId="2" fontId="17" numFmtId="10" xfId="0" applyAlignment="1" applyBorder="1" applyFont="1" applyNumberFormat="1">
      <alignment horizontal="center" shrinkToFit="0" vertical="center" wrapText="1"/>
    </xf>
    <xf borderId="23" fillId="6" fontId="11" numFmtId="0" xfId="0" applyAlignment="1" applyBorder="1" applyFont="1">
      <alignment vertical="center"/>
    </xf>
    <xf borderId="22" fillId="6" fontId="11" numFmtId="0" xfId="0" applyAlignment="1" applyBorder="1" applyFont="1">
      <alignment vertical="center"/>
    </xf>
    <xf borderId="4" fillId="6" fontId="11" numFmtId="0" xfId="0" applyAlignment="1" applyBorder="1" applyFont="1">
      <alignment readingOrder="0" vertical="center"/>
    </xf>
    <xf borderId="24" fillId="6" fontId="11" numFmtId="0" xfId="0" applyAlignment="1" applyBorder="1" applyFont="1">
      <alignment horizontal="center" readingOrder="0" vertical="center"/>
    </xf>
    <xf borderId="25" fillId="3" fontId="11" numFmtId="0" xfId="0" applyAlignment="1" applyBorder="1" applyFont="1">
      <alignment readingOrder="0" vertical="center"/>
    </xf>
    <xf borderId="26" fillId="6" fontId="16" numFmtId="0" xfId="0" applyAlignment="1" applyBorder="1" applyFont="1">
      <alignment vertical="center"/>
    </xf>
    <xf borderId="5" fillId="6" fontId="16" numFmtId="0" xfId="0" applyAlignment="1" applyBorder="1" applyFont="1">
      <alignment vertical="center"/>
    </xf>
    <xf borderId="27" fillId="3" fontId="11" numFmtId="0" xfId="0" applyAlignment="1" applyBorder="1" applyFont="1">
      <alignment vertical="center"/>
    </xf>
    <xf borderId="5" fillId="6" fontId="11" numFmtId="0" xfId="0" applyAlignment="1" applyBorder="1" applyFont="1">
      <alignment vertical="center"/>
    </xf>
    <xf borderId="6" fillId="2" fontId="2" numFmtId="0" xfId="0" applyAlignment="1" applyBorder="1" applyFont="1">
      <alignment horizontal="center" shrinkToFit="0" vertical="center" wrapText="1"/>
    </xf>
    <xf borderId="6" fillId="2" fontId="2" numFmtId="167" xfId="0" applyAlignment="1" applyBorder="1" applyFont="1" applyNumberFormat="1">
      <alignment horizontal="center" vertical="center"/>
    </xf>
    <xf borderId="20" fillId="6" fontId="16" numFmtId="0" xfId="0" applyAlignment="1" applyBorder="1" applyFont="1">
      <alignment vertical="center"/>
    </xf>
    <xf borderId="28" fillId="3" fontId="11" numFmtId="0" xfId="0" applyAlignment="1" applyBorder="1" applyFont="1">
      <alignment vertical="center"/>
    </xf>
    <xf borderId="3" fillId="6" fontId="11" numFmtId="0" xfId="0" applyAlignment="1" applyBorder="1" applyFont="1">
      <alignment vertical="center"/>
    </xf>
    <xf borderId="22" fillId="2" fontId="11" numFmtId="0" xfId="0" applyAlignment="1" applyBorder="1" applyFont="1">
      <alignment vertical="center"/>
    </xf>
    <xf borderId="29" fillId="2" fontId="11" numFmtId="0" xfId="0" applyAlignment="1" applyBorder="1" applyFont="1">
      <alignment horizontal="left" readingOrder="0" shrinkToFit="0" vertical="center" wrapText="1"/>
    </xf>
    <xf borderId="14" fillId="0" fontId="4" numFmtId="0" xfId="0" applyBorder="1" applyFont="1"/>
    <xf borderId="12" fillId="0" fontId="4" numFmtId="0" xfId="0" applyBorder="1" applyFont="1"/>
    <xf borderId="0" fillId="2" fontId="11" numFmtId="0" xfId="0" applyAlignment="1" applyFont="1">
      <alignment horizontal="left" readingOrder="0" shrinkToFit="0" vertical="center" wrapText="1"/>
    </xf>
    <xf borderId="29" fillId="0" fontId="11" numFmtId="0" xfId="0" applyAlignment="1" applyBorder="1" applyFont="1">
      <alignment horizontal="left" readingOrder="0" shrinkToFit="0" vertical="center" wrapText="1"/>
    </xf>
    <xf borderId="0" fillId="0" fontId="11" numFmtId="0" xfId="0" applyAlignment="1" applyFont="1">
      <alignment horizontal="left" readingOrder="0" shrinkToFit="0" vertical="center" wrapText="1"/>
    </xf>
    <xf borderId="0" fillId="0" fontId="11" numFmtId="0" xfId="0" applyAlignment="1" applyFont="1">
      <alignment horizontal="left" shrinkToFit="0" vertical="center" wrapText="1"/>
    </xf>
    <xf borderId="29" fillId="0" fontId="18" numFmtId="0" xfId="0" applyAlignment="1" applyBorder="1" applyFont="1">
      <alignment horizontal="left" readingOrder="0" shrinkToFit="0" vertical="center" wrapText="1"/>
    </xf>
    <xf borderId="0" fillId="2" fontId="11" numFmtId="0" xfId="0" applyAlignment="1" applyFont="1">
      <alignment horizontal="left" shrinkToFit="0" vertical="center" wrapText="1"/>
    </xf>
    <xf borderId="3" fillId="2" fontId="11" numFmtId="0" xfId="0" applyAlignment="1" applyBorder="1" applyFont="1">
      <alignment vertical="center"/>
    </xf>
    <xf borderId="4" fillId="2" fontId="11" numFmtId="0" xfId="0" applyAlignment="1" applyBorder="1" applyFont="1">
      <alignment horizontal="right" readingOrder="0" vertical="center"/>
    </xf>
    <xf borderId="5" fillId="2" fontId="11" numFmtId="165" xfId="0" applyAlignment="1" applyBorder="1" applyFont="1" applyNumberFormat="1">
      <alignment horizontal="left" shrinkToFit="0" vertical="center" wrapText="0"/>
    </xf>
    <xf borderId="23" fillId="0" fontId="4" numFmtId="0" xfId="0" applyBorder="1" applyFont="1"/>
    <xf borderId="21" fillId="0" fontId="14" numFmtId="0" xfId="0" applyAlignment="1" applyBorder="1" applyFont="1">
      <alignment horizontal="center" vertical="center"/>
    </xf>
    <xf borderId="21" fillId="0" fontId="14" numFmtId="173" xfId="0" applyAlignment="1" applyBorder="1" applyFont="1" applyNumberFormat="1">
      <alignment horizontal="center" readingOrder="0" vertical="center"/>
    </xf>
    <xf borderId="2" fillId="0" fontId="14" numFmtId="0" xfId="0" applyAlignment="1" applyBorder="1" applyFont="1">
      <alignment horizontal="center" vertical="center"/>
    </xf>
    <xf borderId="2" fillId="0" fontId="11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809625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171450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ourolux.com.br/produtos/luminarias/luminaria-slim/luminaria-superled-slim-120cm-36w-biv-6500k.html" TargetMode="External"/><Relationship Id="rId10" Type="http://schemas.openxmlformats.org/officeDocument/2006/relationships/hyperlink" Target="https://ourolux.com.br/produtos/luminarias/superled-projetor-slim-50w-biv-branco-6500k.html" TargetMode="External"/><Relationship Id="rId13" Type="http://schemas.openxmlformats.org/officeDocument/2006/relationships/hyperlink" Target="https://ourolux.com.br/produtos/luminarias/tartaruga/luminaria-tartaruga-led-8w-biv-6500k.html" TargetMode="External"/><Relationship Id="rId12" Type="http://schemas.openxmlformats.org/officeDocument/2006/relationships/hyperlink" Target="https://ourolux.com.br/produtos/luminarias/plafons-drivers/plafon-sobrepor-caixa/plafon-superled-sobrepor-12w-biv-4000k-redondo.html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morlan.com.br/produto/gradil-morlan/1553804493" TargetMode="External"/><Relationship Id="rId3" Type="http://schemas.openxmlformats.org/officeDocument/2006/relationships/hyperlink" Target="https://morlan.com.br/produto/gradil-morlan/1553804493" TargetMode="External"/><Relationship Id="rId4" Type="http://schemas.openxmlformats.org/officeDocument/2006/relationships/hyperlink" Target="https://morlan.com.br/produto/gradil-morlan/1553804493" TargetMode="External"/><Relationship Id="rId9" Type="http://schemas.openxmlformats.org/officeDocument/2006/relationships/hyperlink" Target="https://www.santil.com.br/produto/luminaria-de-emergencia-led-2w-ourolux-com-30-leds--santil/470118" TargetMode="External"/><Relationship Id="rId15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4" Type="http://schemas.openxmlformats.org/officeDocument/2006/relationships/hyperlink" Target="https://anauger.com.br/bombas-vibratorias/anauger-700-5g/" TargetMode="External"/><Relationship Id="rId17" Type="http://schemas.openxmlformats.org/officeDocument/2006/relationships/drawing" Target="../drawings/drawing1.xml"/><Relationship Id="rId16" Type="http://schemas.openxmlformats.org/officeDocument/2006/relationships/hyperlink" Target="https://www.ntcbrasil.com.br/quimicos-basf/anticorrosivos/emaco/emaco-p22-basf/" TargetMode="External"/><Relationship Id="rId5" Type="http://schemas.openxmlformats.org/officeDocument/2006/relationships/hyperlink" Target="https://www.dormakaba.com/br-pt/solu%C3%A7%C3%B5es/produtos/ferragens-para-portas/molas-hidr%C3%A1ulicas/bts-84-282356" TargetMode="External"/><Relationship Id="rId6" Type="http://schemas.openxmlformats.org/officeDocument/2006/relationships/hyperlink" Target="https://www.santil.com.br/produto/mini-disjuntor-unipolar-10a-curva-c-schneider-electric/392817/" TargetMode="External"/><Relationship Id="rId7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8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coragempravaler.files.wordpress.com/2018/09/lei-municipal-989-2005-cc3b3digo-tributc3a1rio-de-areia-branca.pdf" TargetMode="Externa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0.8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10.88"/>
  </cols>
  <sheetData>
    <row r="1" ht="19.5" customHeight="1">
      <c r="A1" s="1" t="s">
        <v>0</v>
      </c>
    </row>
    <row r="2" ht="17.25" customHeight="1">
      <c r="A2" s="2" t="s">
        <v>1</v>
      </c>
    </row>
    <row r="3" ht="17.25" customHeight="1">
      <c r="A3" s="3" t="s">
        <v>2</v>
      </c>
      <c r="C3" s="2"/>
      <c r="D3" s="2"/>
      <c r="E3" s="4"/>
      <c r="F3" s="2"/>
      <c r="G3" s="2"/>
      <c r="H3" s="2"/>
      <c r="I3" s="5"/>
      <c r="J3" s="2"/>
    </row>
    <row r="4" ht="17.25" customHeight="1">
      <c r="A4" s="6" t="s">
        <v>3</v>
      </c>
    </row>
    <row r="5" ht="17.25" customHeight="1">
      <c r="A5" s="7" t="s">
        <v>4</v>
      </c>
      <c r="B5" s="8"/>
      <c r="C5" s="8"/>
      <c r="D5" s="8"/>
      <c r="E5" s="8"/>
      <c r="F5" s="8"/>
      <c r="G5" s="9"/>
      <c r="H5" s="10"/>
      <c r="I5" s="5"/>
      <c r="J5" s="5"/>
    </row>
    <row r="6" ht="17.25" customHeight="1">
      <c r="A6" s="11" t="str">
        <f>UPPER("Data: " &amp; TEXT(TODAY(), "dd") &amp; " de " &amp; TEXT(TODAY(), "MMMM") &amp; " de " &amp; TEXT(TODAY(), "YYYY"))</f>
        <v>DATA: 26 DE JUNHO DE 2024</v>
      </c>
      <c r="C6" s="12"/>
      <c r="D6" s="8"/>
      <c r="E6" s="8"/>
      <c r="F6" s="8"/>
      <c r="G6" s="8"/>
      <c r="H6" s="8"/>
      <c r="I6" s="13"/>
      <c r="J6" s="14"/>
    </row>
    <row r="7" ht="15.0" customHeight="1">
      <c r="A7" s="15"/>
      <c r="B7" s="16"/>
      <c r="C7" s="17"/>
      <c r="D7" s="17"/>
      <c r="E7" s="18"/>
      <c r="F7" s="17"/>
      <c r="G7" s="17"/>
      <c r="H7" s="17"/>
      <c r="I7" s="17"/>
      <c r="J7" s="19"/>
    </row>
    <row r="8">
      <c r="A8" s="20" t="s">
        <v>5</v>
      </c>
      <c r="B8" s="21" t="s">
        <v>6</v>
      </c>
      <c r="C8" s="22" t="s">
        <v>7</v>
      </c>
      <c r="D8" s="22" t="s">
        <v>8</v>
      </c>
      <c r="E8" s="23" t="s">
        <v>9</v>
      </c>
      <c r="F8" s="24" t="s">
        <v>10</v>
      </c>
      <c r="G8" s="25" t="s">
        <v>11</v>
      </c>
      <c r="H8" s="25" t="s">
        <v>12</v>
      </c>
      <c r="I8" s="24" t="s">
        <v>13</v>
      </c>
      <c r="J8" s="24" t="s">
        <v>14</v>
      </c>
    </row>
    <row r="9" ht="17.25" customHeight="1">
      <c r="A9" s="26"/>
      <c r="B9" s="2"/>
      <c r="C9" s="27"/>
      <c r="D9" s="28"/>
      <c r="E9" s="29"/>
      <c r="F9" s="27"/>
      <c r="G9" s="30">
        <f>'BDI (AREIA BRANCA)'!D20</f>
        <v>0.2710223219</v>
      </c>
      <c r="H9" s="27"/>
      <c r="I9" s="31"/>
      <c r="J9" s="27"/>
    </row>
    <row r="10">
      <c r="A10" s="32" t="s">
        <v>15</v>
      </c>
      <c r="B10" s="33" t="s">
        <v>16</v>
      </c>
      <c r="C10" s="34"/>
      <c r="D10" s="35"/>
      <c r="E10" s="36"/>
      <c r="F10" s="35"/>
      <c r="G10" s="37"/>
      <c r="H10" s="37"/>
      <c r="I10" s="38">
        <f>SUM(I11:I16)</f>
        <v>2514.92</v>
      </c>
      <c r="J10" s="39">
        <f>I10/I120</f>
        <v>0.03189777371</v>
      </c>
    </row>
    <row r="11">
      <c r="A11" s="40" t="s">
        <v>17</v>
      </c>
      <c r="B11" s="41" t="s">
        <v>18</v>
      </c>
      <c r="C11" s="42">
        <v>1.0</v>
      </c>
      <c r="D11" s="43" t="s">
        <v>19</v>
      </c>
      <c r="E11" s="44" t="s">
        <v>20</v>
      </c>
      <c r="F11" s="45">
        <v>262.55</v>
      </c>
      <c r="G11" s="46">
        <f t="shared" ref="G11:G16" si="1">TRUNC(F11*$G$9,2)</f>
        <v>71.15</v>
      </c>
      <c r="H11" s="46">
        <f t="shared" ref="H11:H16" si="2">TRUNC(G11+F11,2)</f>
        <v>333.7</v>
      </c>
      <c r="I11" s="47">
        <f t="shared" ref="I11:I16" si="3">TRUNC(H11*C11,2)</f>
        <v>333.7</v>
      </c>
      <c r="J11" s="48">
        <f t="shared" ref="J11:J16" si="4">I11/I$120</f>
        <v>0.00423245554</v>
      </c>
    </row>
    <row r="12">
      <c r="A12" s="49" t="s">
        <v>21</v>
      </c>
      <c r="B12" s="50" t="s">
        <v>22</v>
      </c>
      <c r="C12" s="42">
        <v>3.0</v>
      </c>
      <c r="D12" s="43" t="s">
        <v>19</v>
      </c>
      <c r="E12" s="51">
        <v>98532.0</v>
      </c>
      <c r="F12" s="45">
        <v>29.61</v>
      </c>
      <c r="G12" s="46">
        <f t="shared" si="1"/>
        <v>8.02</v>
      </c>
      <c r="H12" s="46">
        <f t="shared" si="2"/>
        <v>37.63</v>
      </c>
      <c r="I12" s="47">
        <f t="shared" si="3"/>
        <v>112.89</v>
      </c>
      <c r="J12" s="48">
        <f t="shared" si="4"/>
        <v>0.001431830704</v>
      </c>
    </row>
    <row r="13">
      <c r="A13" s="40" t="s">
        <v>23</v>
      </c>
      <c r="B13" s="50" t="s">
        <v>24</v>
      </c>
      <c r="C13" s="42">
        <v>77.15</v>
      </c>
      <c r="D13" s="52" t="s">
        <v>25</v>
      </c>
      <c r="E13" s="53">
        <v>98524.0</v>
      </c>
      <c r="F13" s="45">
        <v>4.43</v>
      </c>
      <c r="G13" s="46">
        <f t="shared" si="1"/>
        <v>1.2</v>
      </c>
      <c r="H13" s="46">
        <f t="shared" si="2"/>
        <v>5.63</v>
      </c>
      <c r="I13" s="47">
        <f t="shared" si="3"/>
        <v>434.35</v>
      </c>
      <c r="J13" s="48">
        <f t="shared" si="4"/>
        <v>0.005509041245</v>
      </c>
    </row>
    <row r="14">
      <c r="A14" s="49" t="s">
        <v>26</v>
      </c>
      <c r="B14" s="41" t="s">
        <v>27</v>
      </c>
      <c r="C14" s="42">
        <v>23.32</v>
      </c>
      <c r="D14" s="43" t="s">
        <v>28</v>
      </c>
      <c r="E14" s="54" t="s">
        <v>29</v>
      </c>
      <c r="F14" s="45">
        <v>17.48</v>
      </c>
      <c r="G14" s="46">
        <f t="shared" si="1"/>
        <v>4.73</v>
      </c>
      <c r="H14" s="46">
        <f t="shared" si="2"/>
        <v>22.21</v>
      </c>
      <c r="I14" s="47">
        <f t="shared" si="3"/>
        <v>517.93</v>
      </c>
      <c r="J14" s="48">
        <f t="shared" si="4"/>
        <v>0.00656912106</v>
      </c>
    </row>
    <row r="15">
      <c r="A15" s="40" t="s">
        <v>30</v>
      </c>
      <c r="B15" s="41" t="s">
        <v>31</v>
      </c>
      <c r="C15" s="42">
        <v>67.5</v>
      </c>
      <c r="D15" s="43" t="s">
        <v>28</v>
      </c>
      <c r="E15" s="54" t="s">
        <v>32</v>
      </c>
      <c r="F15" s="45">
        <v>8.003</v>
      </c>
      <c r="G15" s="46">
        <f t="shared" si="1"/>
        <v>2.16</v>
      </c>
      <c r="H15" s="46">
        <f t="shared" si="2"/>
        <v>10.16</v>
      </c>
      <c r="I15" s="47">
        <f t="shared" si="3"/>
        <v>685.8</v>
      </c>
      <c r="J15" s="48">
        <f t="shared" si="4"/>
        <v>0.008698285913</v>
      </c>
    </row>
    <row r="16">
      <c r="A16" s="49" t="s">
        <v>33</v>
      </c>
      <c r="B16" s="55" t="s">
        <v>34</v>
      </c>
      <c r="C16" s="42">
        <v>116.6</v>
      </c>
      <c r="D16" s="56" t="s">
        <v>35</v>
      </c>
      <c r="E16" s="57">
        <v>97914.0</v>
      </c>
      <c r="F16" s="58">
        <v>2.91</v>
      </c>
      <c r="G16" s="46">
        <f t="shared" si="1"/>
        <v>0.78</v>
      </c>
      <c r="H16" s="46">
        <f t="shared" si="2"/>
        <v>3.69</v>
      </c>
      <c r="I16" s="47">
        <f t="shared" si="3"/>
        <v>430.25</v>
      </c>
      <c r="J16" s="48">
        <f t="shared" si="4"/>
        <v>0.005457039245</v>
      </c>
    </row>
    <row r="17">
      <c r="A17" s="59"/>
      <c r="B17" s="60"/>
      <c r="C17" s="61"/>
      <c r="D17" s="62"/>
      <c r="E17" s="63"/>
      <c r="F17" s="61"/>
      <c r="G17" s="64"/>
      <c r="H17" s="64"/>
      <c r="I17" s="65"/>
      <c r="J17" s="66"/>
    </row>
    <row r="18">
      <c r="A18" s="67" t="s">
        <v>36</v>
      </c>
      <c r="B18" s="68" t="s">
        <v>37</v>
      </c>
      <c r="C18" s="69"/>
      <c r="D18" s="70"/>
      <c r="E18" s="71"/>
      <c r="F18" s="70"/>
      <c r="G18" s="72"/>
      <c r="H18" s="72"/>
      <c r="I18" s="73">
        <f>SUM(I19:I31)</f>
        <v>6064.62</v>
      </c>
      <c r="J18" s="74">
        <f t="shared" ref="J18:J31" si="5">I18/I$120</f>
        <v>0.07692009144</v>
      </c>
    </row>
    <row r="19">
      <c r="A19" s="75" t="s">
        <v>38</v>
      </c>
      <c r="B19" s="76" t="s">
        <v>39</v>
      </c>
      <c r="C19" s="42">
        <v>0.37</v>
      </c>
      <c r="D19" s="77" t="s">
        <v>28</v>
      </c>
      <c r="E19" s="78">
        <v>97628.0</v>
      </c>
      <c r="F19" s="45">
        <v>256.17</v>
      </c>
      <c r="G19" s="46">
        <f t="shared" ref="G19:G31" si="6">TRUNC(F19*$G$9,2)</f>
        <v>69.42</v>
      </c>
      <c r="H19" s="46">
        <f t="shared" ref="H19:H31" si="7">TRUNC(G19+F19,2)</f>
        <v>325.59</v>
      </c>
      <c r="I19" s="47">
        <f t="shared" ref="I19:I31" si="8">TRUNC(H19*C19,2)</f>
        <v>120.46</v>
      </c>
      <c r="J19" s="48">
        <f t="shared" si="5"/>
        <v>0.001527844154</v>
      </c>
    </row>
    <row r="20">
      <c r="A20" s="75" t="s">
        <v>40</v>
      </c>
      <c r="B20" s="76" t="s">
        <v>41</v>
      </c>
      <c r="C20" s="42">
        <v>20.0</v>
      </c>
      <c r="D20" s="77" t="s">
        <v>25</v>
      </c>
      <c r="E20" s="78">
        <v>99811.0</v>
      </c>
      <c r="F20" s="45">
        <v>3.42</v>
      </c>
      <c r="G20" s="46">
        <f t="shared" si="6"/>
        <v>0.92</v>
      </c>
      <c r="H20" s="46">
        <f t="shared" si="7"/>
        <v>4.34</v>
      </c>
      <c r="I20" s="47">
        <f t="shared" si="8"/>
        <v>86.8</v>
      </c>
      <c r="J20" s="48">
        <f t="shared" si="5"/>
        <v>0.00110092041</v>
      </c>
    </row>
    <row r="21">
      <c r="A21" s="75" t="s">
        <v>42</v>
      </c>
      <c r="B21" s="76" t="s">
        <v>43</v>
      </c>
      <c r="C21" s="42">
        <v>937.5</v>
      </c>
      <c r="D21" s="77" t="s">
        <v>44</v>
      </c>
      <c r="E21" s="78">
        <v>100231.0</v>
      </c>
      <c r="F21" s="45">
        <v>0.03</v>
      </c>
      <c r="G21" s="46">
        <f t="shared" si="6"/>
        <v>0</v>
      </c>
      <c r="H21" s="46">
        <f t="shared" si="7"/>
        <v>0.03</v>
      </c>
      <c r="I21" s="47">
        <f t="shared" si="8"/>
        <v>28.12</v>
      </c>
      <c r="J21" s="48">
        <f t="shared" si="5"/>
        <v>0.0003566576259</v>
      </c>
    </row>
    <row r="22">
      <c r="A22" s="75" t="s">
        <v>45</v>
      </c>
      <c r="B22" s="76" t="s">
        <v>46</v>
      </c>
      <c r="C22" s="42">
        <v>0.37</v>
      </c>
      <c r="D22" s="77" t="s">
        <v>25</v>
      </c>
      <c r="E22" s="79" t="s">
        <v>47</v>
      </c>
      <c r="F22" s="80">
        <v>121.8865</v>
      </c>
      <c r="G22" s="46">
        <f t="shared" si="6"/>
        <v>33.03</v>
      </c>
      <c r="H22" s="46">
        <f t="shared" si="7"/>
        <v>154.91</v>
      </c>
      <c r="I22" s="47">
        <f t="shared" si="8"/>
        <v>57.31</v>
      </c>
      <c r="J22" s="48">
        <f t="shared" si="5"/>
        <v>0.0007268865058</v>
      </c>
    </row>
    <row r="23">
      <c r="A23" s="75" t="s">
        <v>48</v>
      </c>
      <c r="B23" s="76" t="s">
        <v>49</v>
      </c>
      <c r="C23" s="42">
        <v>10.0</v>
      </c>
      <c r="D23" s="77" t="s">
        <v>50</v>
      </c>
      <c r="E23" s="78">
        <v>100327.0</v>
      </c>
      <c r="F23" s="45">
        <v>51.1</v>
      </c>
      <c r="G23" s="46">
        <f t="shared" si="6"/>
        <v>13.84</v>
      </c>
      <c r="H23" s="46">
        <f t="shared" si="7"/>
        <v>64.94</v>
      </c>
      <c r="I23" s="47">
        <f t="shared" si="8"/>
        <v>649.4</v>
      </c>
      <c r="J23" s="48">
        <f t="shared" si="5"/>
        <v>0.008236609612</v>
      </c>
    </row>
    <row r="24">
      <c r="A24" s="75" t="s">
        <v>51</v>
      </c>
      <c r="B24" s="76" t="s">
        <v>52</v>
      </c>
      <c r="C24" s="42">
        <v>2.0</v>
      </c>
      <c r="D24" s="77" t="s">
        <v>50</v>
      </c>
      <c r="E24" s="78">
        <v>94229.0</v>
      </c>
      <c r="F24" s="45">
        <v>141.93</v>
      </c>
      <c r="G24" s="46">
        <f t="shared" si="6"/>
        <v>38.46</v>
      </c>
      <c r="H24" s="46">
        <f t="shared" si="7"/>
        <v>180.39</v>
      </c>
      <c r="I24" s="47">
        <f t="shared" si="8"/>
        <v>360.78</v>
      </c>
      <c r="J24" s="48">
        <f t="shared" si="5"/>
        <v>0.004575922414</v>
      </c>
    </row>
    <row r="25">
      <c r="A25" s="75" t="s">
        <v>53</v>
      </c>
      <c r="B25" s="76" t="s">
        <v>54</v>
      </c>
      <c r="C25" s="42">
        <v>36.52</v>
      </c>
      <c r="D25" s="77" t="s">
        <v>50</v>
      </c>
      <c r="E25" s="78" t="s">
        <v>55</v>
      </c>
      <c r="F25" s="45">
        <v>17.48</v>
      </c>
      <c r="G25" s="46">
        <f t="shared" si="6"/>
        <v>4.73</v>
      </c>
      <c r="H25" s="46">
        <f t="shared" si="7"/>
        <v>22.21</v>
      </c>
      <c r="I25" s="47">
        <f t="shared" si="8"/>
        <v>811.1</v>
      </c>
      <c r="J25" s="48">
        <f t="shared" si="5"/>
        <v>0.01028751779</v>
      </c>
    </row>
    <row r="26">
      <c r="A26" s="75" t="s">
        <v>56</v>
      </c>
      <c r="B26" s="41" t="s">
        <v>57</v>
      </c>
      <c r="C26" s="42">
        <v>5.47</v>
      </c>
      <c r="D26" s="43" t="s">
        <v>25</v>
      </c>
      <c r="E26" s="54" t="s">
        <v>58</v>
      </c>
      <c r="F26" s="80">
        <v>128.103015</v>
      </c>
      <c r="G26" s="46">
        <f t="shared" si="6"/>
        <v>34.71</v>
      </c>
      <c r="H26" s="46">
        <f t="shared" si="7"/>
        <v>162.81</v>
      </c>
      <c r="I26" s="47">
        <f t="shared" si="8"/>
        <v>890.57</v>
      </c>
      <c r="J26" s="48">
        <f t="shared" si="5"/>
        <v>0.01129546877</v>
      </c>
    </row>
    <row r="27" ht="123.0" customHeight="1">
      <c r="A27" s="75" t="s">
        <v>59</v>
      </c>
      <c r="B27" s="81" t="s">
        <v>60</v>
      </c>
      <c r="C27" s="42">
        <v>21.91</v>
      </c>
      <c r="D27" s="77" t="s">
        <v>25</v>
      </c>
      <c r="E27" s="78">
        <v>102489.0</v>
      </c>
      <c r="F27" s="45">
        <v>29.37</v>
      </c>
      <c r="G27" s="46">
        <f t="shared" si="6"/>
        <v>7.95</v>
      </c>
      <c r="H27" s="46">
        <f t="shared" si="7"/>
        <v>37.32</v>
      </c>
      <c r="I27" s="47">
        <f t="shared" si="8"/>
        <v>817.68</v>
      </c>
      <c r="J27" s="48">
        <f t="shared" si="5"/>
        <v>0.01037097466</v>
      </c>
    </row>
    <row r="28" ht="35.25" customHeight="1">
      <c r="A28" s="75" t="s">
        <v>61</v>
      </c>
      <c r="B28" s="41" t="s">
        <v>62</v>
      </c>
      <c r="C28" s="42">
        <v>3.0</v>
      </c>
      <c r="D28" s="43" t="s">
        <v>25</v>
      </c>
      <c r="E28" s="54" t="s">
        <v>63</v>
      </c>
      <c r="F28" s="80">
        <v>249.9516</v>
      </c>
      <c r="G28" s="46">
        <f t="shared" si="6"/>
        <v>67.74</v>
      </c>
      <c r="H28" s="46">
        <f t="shared" si="7"/>
        <v>317.69</v>
      </c>
      <c r="I28" s="47">
        <f t="shared" si="8"/>
        <v>953.07</v>
      </c>
      <c r="J28" s="48">
        <f t="shared" si="5"/>
        <v>0.0120881822</v>
      </c>
    </row>
    <row r="29">
      <c r="A29" s="75" t="s">
        <v>64</v>
      </c>
      <c r="B29" s="41" t="s">
        <v>65</v>
      </c>
      <c r="C29" s="42">
        <v>3.0</v>
      </c>
      <c r="D29" s="43" t="s">
        <v>50</v>
      </c>
      <c r="E29" s="54" t="s">
        <v>66</v>
      </c>
      <c r="F29" s="80">
        <v>53.55543899999999</v>
      </c>
      <c r="G29" s="46">
        <f t="shared" si="6"/>
        <v>14.51</v>
      </c>
      <c r="H29" s="46">
        <f t="shared" si="7"/>
        <v>68.06</v>
      </c>
      <c r="I29" s="47">
        <f t="shared" si="8"/>
        <v>204.18</v>
      </c>
      <c r="J29" s="48">
        <f t="shared" si="5"/>
        <v>0.002589699647</v>
      </c>
    </row>
    <row r="30">
      <c r="A30" s="75" t="s">
        <v>67</v>
      </c>
      <c r="B30" s="41" t="s">
        <v>68</v>
      </c>
      <c r="C30" s="42">
        <v>2.0</v>
      </c>
      <c r="D30" s="43" t="s">
        <v>25</v>
      </c>
      <c r="E30" s="44">
        <v>96109.0</v>
      </c>
      <c r="F30" s="45">
        <v>51.42</v>
      </c>
      <c r="G30" s="46">
        <f t="shared" si="6"/>
        <v>13.93</v>
      </c>
      <c r="H30" s="46">
        <f t="shared" si="7"/>
        <v>65.35</v>
      </c>
      <c r="I30" s="47">
        <f t="shared" si="8"/>
        <v>130.7</v>
      </c>
      <c r="J30" s="48">
        <f t="shared" si="5"/>
        <v>0.001657722323</v>
      </c>
    </row>
    <row r="31">
      <c r="A31" s="75" t="s">
        <v>69</v>
      </c>
      <c r="B31" s="41" t="s">
        <v>70</v>
      </c>
      <c r="C31" s="42">
        <v>10.5</v>
      </c>
      <c r="D31" s="43" t="s">
        <v>25</v>
      </c>
      <c r="E31" s="44">
        <v>96116.0</v>
      </c>
      <c r="F31" s="45">
        <v>71.52</v>
      </c>
      <c r="G31" s="46">
        <f t="shared" si="6"/>
        <v>19.38</v>
      </c>
      <c r="H31" s="46">
        <f t="shared" si="7"/>
        <v>90.9</v>
      </c>
      <c r="I31" s="47">
        <f t="shared" si="8"/>
        <v>954.45</v>
      </c>
      <c r="J31" s="48">
        <f t="shared" si="5"/>
        <v>0.01210568532</v>
      </c>
    </row>
    <row r="32">
      <c r="A32" s="59"/>
      <c r="B32" s="60"/>
      <c r="C32" s="61"/>
      <c r="D32" s="62"/>
      <c r="E32" s="63"/>
      <c r="F32" s="61"/>
      <c r="G32" s="64"/>
      <c r="H32" s="64"/>
      <c r="I32" s="65"/>
      <c r="J32" s="66"/>
    </row>
    <row r="33">
      <c r="A33" s="32" t="s">
        <v>71</v>
      </c>
      <c r="B33" s="33" t="s">
        <v>72</v>
      </c>
      <c r="C33" s="34"/>
      <c r="D33" s="35"/>
      <c r="E33" s="36"/>
      <c r="F33" s="35"/>
      <c r="G33" s="37"/>
      <c r="H33" s="37"/>
      <c r="I33" s="38">
        <f>SUM(I34:I38)</f>
        <v>737.89</v>
      </c>
      <c r="J33" s="39">
        <f t="shared" ref="J33:J38" si="9">I33/I$120</f>
        <v>0.009358964993</v>
      </c>
    </row>
    <row r="34">
      <c r="A34" s="82" t="s">
        <v>73</v>
      </c>
      <c r="B34" s="41" t="s">
        <v>74</v>
      </c>
      <c r="C34" s="42">
        <v>25.0</v>
      </c>
      <c r="D34" s="43" t="s">
        <v>50</v>
      </c>
      <c r="E34" s="44" t="s">
        <v>75</v>
      </c>
      <c r="F34" s="45">
        <v>2.61</v>
      </c>
      <c r="G34" s="46">
        <f t="shared" ref="G34:G38" si="10">TRUNC(F34*$G$9,2)</f>
        <v>0.7</v>
      </c>
      <c r="H34" s="46">
        <f t="shared" ref="H34:H38" si="11">TRUNC(G34+F34,2)</f>
        <v>3.31</v>
      </c>
      <c r="I34" s="47">
        <f t="shared" ref="I34:I38" si="12">TRUNC(H34*C34,2)</f>
        <v>82.75</v>
      </c>
      <c r="J34" s="48">
        <f t="shared" si="9"/>
        <v>0.00104955258</v>
      </c>
    </row>
    <row r="35">
      <c r="A35" s="82" t="s">
        <v>76</v>
      </c>
      <c r="B35" s="41" t="s">
        <v>77</v>
      </c>
      <c r="C35" s="42">
        <v>25.0</v>
      </c>
      <c r="D35" s="43" t="s">
        <v>50</v>
      </c>
      <c r="E35" s="44" t="s">
        <v>78</v>
      </c>
      <c r="F35" s="45">
        <v>4.93</v>
      </c>
      <c r="G35" s="46">
        <f t="shared" si="10"/>
        <v>1.33</v>
      </c>
      <c r="H35" s="46">
        <f t="shared" si="11"/>
        <v>6.26</v>
      </c>
      <c r="I35" s="47">
        <f t="shared" si="12"/>
        <v>156.5</v>
      </c>
      <c r="J35" s="48">
        <f t="shared" si="9"/>
        <v>0.001984954426</v>
      </c>
    </row>
    <row r="36">
      <c r="A36" s="82" t="s">
        <v>79</v>
      </c>
      <c r="B36" s="41" t="s">
        <v>80</v>
      </c>
      <c r="C36" s="42">
        <v>5.32</v>
      </c>
      <c r="D36" s="43" t="s">
        <v>44</v>
      </c>
      <c r="E36" s="54" t="s">
        <v>81</v>
      </c>
      <c r="F36" s="45">
        <v>11.7</v>
      </c>
      <c r="G36" s="46">
        <f t="shared" si="10"/>
        <v>3.17</v>
      </c>
      <c r="H36" s="46">
        <f t="shared" si="11"/>
        <v>14.87</v>
      </c>
      <c r="I36" s="47">
        <f t="shared" si="12"/>
        <v>79.1</v>
      </c>
      <c r="J36" s="48">
        <f t="shared" si="9"/>
        <v>0.001003258116</v>
      </c>
    </row>
    <row r="37">
      <c r="A37" s="82" t="s">
        <v>82</v>
      </c>
      <c r="B37" s="41" t="s">
        <v>83</v>
      </c>
      <c r="C37" s="42">
        <v>6.21</v>
      </c>
      <c r="D37" s="83" t="s">
        <v>25</v>
      </c>
      <c r="E37" s="54">
        <v>97631.0</v>
      </c>
      <c r="F37" s="45">
        <v>11.0</v>
      </c>
      <c r="G37" s="46">
        <f t="shared" si="10"/>
        <v>2.98</v>
      </c>
      <c r="H37" s="46">
        <f t="shared" si="11"/>
        <v>13.98</v>
      </c>
      <c r="I37" s="47">
        <f t="shared" si="12"/>
        <v>86.81</v>
      </c>
      <c r="J37" s="48">
        <f t="shared" si="9"/>
        <v>0.001101047244</v>
      </c>
    </row>
    <row r="38">
      <c r="A38" s="82" t="s">
        <v>84</v>
      </c>
      <c r="B38" s="41" t="s">
        <v>85</v>
      </c>
      <c r="C38" s="42">
        <v>6.21</v>
      </c>
      <c r="D38" s="83" t="s">
        <v>25</v>
      </c>
      <c r="E38" s="54" t="s">
        <v>86</v>
      </c>
      <c r="F38" s="80">
        <v>42.16206600000001</v>
      </c>
      <c r="G38" s="46">
        <f t="shared" si="10"/>
        <v>11.42</v>
      </c>
      <c r="H38" s="46">
        <f t="shared" si="11"/>
        <v>53.58</v>
      </c>
      <c r="I38" s="47">
        <f t="shared" si="12"/>
        <v>332.73</v>
      </c>
      <c r="J38" s="48">
        <f t="shared" si="9"/>
        <v>0.004220152627</v>
      </c>
    </row>
    <row r="39">
      <c r="A39" s="59"/>
      <c r="B39" s="60"/>
      <c r="C39" s="61"/>
      <c r="D39" s="62"/>
      <c r="E39" s="63"/>
      <c r="F39" s="61"/>
      <c r="G39" s="64"/>
      <c r="H39" s="64"/>
      <c r="I39" s="65"/>
      <c r="J39" s="66"/>
    </row>
    <row r="40">
      <c r="A40" s="32" t="s">
        <v>87</v>
      </c>
      <c r="B40" s="33" t="s">
        <v>88</v>
      </c>
      <c r="C40" s="34"/>
      <c r="D40" s="35"/>
      <c r="E40" s="36"/>
      <c r="F40" s="35"/>
      <c r="G40" s="37"/>
      <c r="H40" s="37"/>
      <c r="I40" s="38">
        <f>SUM(I41:I45)</f>
        <v>2676.53</v>
      </c>
      <c r="J40" s="39">
        <f t="shared" ref="J40:J45" si="13">I40/I$120</f>
        <v>0.03394754038</v>
      </c>
    </row>
    <row r="41">
      <c r="A41" s="84" t="s">
        <v>89</v>
      </c>
      <c r="B41" s="41" t="s">
        <v>90</v>
      </c>
      <c r="C41" s="42">
        <v>19.0</v>
      </c>
      <c r="D41" s="83" t="s">
        <v>25</v>
      </c>
      <c r="E41" s="54" t="s">
        <v>91</v>
      </c>
      <c r="F41" s="80">
        <v>17.9925</v>
      </c>
      <c r="G41" s="46">
        <f t="shared" ref="G41:G45" si="14">TRUNC(F41*$G$9,2)</f>
        <v>4.87</v>
      </c>
      <c r="H41" s="46">
        <f t="shared" ref="H41:H45" si="15">TRUNC(G41+F41,2)</f>
        <v>22.86</v>
      </c>
      <c r="I41" s="47">
        <f t="shared" ref="I41:I45" si="16">TRUNC(H41*C41,2)</f>
        <v>434.34</v>
      </c>
      <c r="J41" s="48">
        <f t="shared" si="13"/>
        <v>0.005508914411</v>
      </c>
    </row>
    <row r="42">
      <c r="A42" s="84" t="s">
        <v>92</v>
      </c>
      <c r="B42" s="41" t="s">
        <v>93</v>
      </c>
      <c r="C42" s="42">
        <v>19.0</v>
      </c>
      <c r="D42" s="85" t="s">
        <v>25</v>
      </c>
      <c r="E42" s="54" t="s">
        <v>94</v>
      </c>
      <c r="F42" s="80">
        <v>42.93493900000001</v>
      </c>
      <c r="G42" s="46">
        <f t="shared" si="14"/>
        <v>11.63</v>
      </c>
      <c r="H42" s="46">
        <f t="shared" si="15"/>
        <v>54.56</v>
      </c>
      <c r="I42" s="47">
        <f t="shared" si="16"/>
        <v>1036.64</v>
      </c>
      <c r="J42" s="48">
        <f t="shared" si="13"/>
        <v>0.01314813518</v>
      </c>
    </row>
    <row r="43">
      <c r="A43" s="84" t="s">
        <v>95</v>
      </c>
      <c r="B43" s="41" t="s">
        <v>96</v>
      </c>
      <c r="C43" s="42">
        <v>0.5</v>
      </c>
      <c r="D43" s="86" t="s">
        <v>28</v>
      </c>
      <c r="E43" s="54" t="s">
        <v>97</v>
      </c>
      <c r="F43" s="45">
        <v>255.45</v>
      </c>
      <c r="G43" s="46">
        <f t="shared" si="14"/>
        <v>69.23</v>
      </c>
      <c r="H43" s="46">
        <f t="shared" si="15"/>
        <v>324.68</v>
      </c>
      <c r="I43" s="47">
        <f t="shared" si="16"/>
        <v>162.34</v>
      </c>
      <c r="J43" s="48">
        <f t="shared" si="13"/>
        <v>0.002059025569</v>
      </c>
    </row>
    <row r="44">
      <c r="A44" s="84" t="s">
        <v>98</v>
      </c>
      <c r="B44" s="41" t="s">
        <v>99</v>
      </c>
      <c r="C44" s="42">
        <v>0.5</v>
      </c>
      <c r="D44" s="85" t="s">
        <v>28</v>
      </c>
      <c r="E44" s="44">
        <v>94990.0</v>
      </c>
      <c r="F44" s="45">
        <v>772.76</v>
      </c>
      <c r="G44" s="46">
        <f t="shared" si="14"/>
        <v>209.43</v>
      </c>
      <c r="H44" s="46">
        <f t="shared" si="15"/>
        <v>982.19</v>
      </c>
      <c r="I44" s="47">
        <f t="shared" si="16"/>
        <v>491.09</v>
      </c>
      <c r="J44" s="48">
        <f t="shared" si="13"/>
        <v>0.006228698205</v>
      </c>
    </row>
    <row r="45">
      <c r="A45" s="84" t="s">
        <v>100</v>
      </c>
      <c r="B45" s="41" t="s">
        <v>101</v>
      </c>
      <c r="C45" s="42">
        <v>3.0</v>
      </c>
      <c r="D45" s="85" t="s">
        <v>25</v>
      </c>
      <c r="E45" s="44">
        <v>101091.0</v>
      </c>
      <c r="F45" s="45">
        <v>144.8</v>
      </c>
      <c r="G45" s="46">
        <f t="shared" si="14"/>
        <v>39.24</v>
      </c>
      <c r="H45" s="46">
        <f t="shared" si="15"/>
        <v>184.04</v>
      </c>
      <c r="I45" s="47">
        <f t="shared" si="16"/>
        <v>552.12</v>
      </c>
      <c r="J45" s="48">
        <f t="shared" si="13"/>
        <v>0.007002767014</v>
      </c>
    </row>
    <row r="46">
      <c r="A46" s="59"/>
      <c r="B46" s="60"/>
      <c r="C46" s="61"/>
      <c r="D46" s="62"/>
      <c r="E46" s="63"/>
      <c r="F46" s="61"/>
      <c r="G46" s="64"/>
      <c r="H46" s="64"/>
      <c r="I46" s="65"/>
      <c r="J46" s="66"/>
    </row>
    <row r="47">
      <c r="A47" s="87" t="s">
        <v>102</v>
      </c>
      <c r="B47" s="88" t="s">
        <v>103</v>
      </c>
      <c r="C47" s="89"/>
      <c r="D47" s="90"/>
      <c r="E47" s="91"/>
      <c r="F47" s="90"/>
      <c r="G47" s="92"/>
      <c r="H47" s="92"/>
      <c r="I47" s="93">
        <f>SUM(I48:I62)</f>
        <v>29890</v>
      </c>
      <c r="J47" s="39">
        <f t="shared" ref="J47:J62" si="17">I47/I$120</f>
        <v>0.3791072702</v>
      </c>
    </row>
    <row r="48">
      <c r="A48" s="75" t="s">
        <v>104</v>
      </c>
      <c r="B48" s="41" t="s">
        <v>105</v>
      </c>
      <c r="C48" s="42">
        <v>15.0</v>
      </c>
      <c r="D48" s="42" t="s">
        <v>25</v>
      </c>
      <c r="E48" s="54" t="s">
        <v>106</v>
      </c>
      <c r="F48" s="80">
        <v>76.47</v>
      </c>
      <c r="G48" s="46">
        <f t="shared" ref="G48:G62" si="18">TRUNC(F48*$G$9,2)</f>
        <v>20.72</v>
      </c>
      <c r="H48" s="46">
        <f t="shared" ref="H48:H62" si="19">TRUNC(G48+F48,2)</f>
        <v>97.19</v>
      </c>
      <c r="I48" s="47">
        <f t="shared" ref="I48:I62" si="20">TRUNC(H48*C48,2)</f>
        <v>1457.85</v>
      </c>
      <c r="J48" s="48">
        <f t="shared" si="17"/>
        <v>0.01849051636</v>
      </c>
    </row>
    <row r="49">
      <c r="A49" s="75" t="s">
        <v>107</v>
      </c>
      <c r="B49" s="41" t="s">
        <v>108</v>
      </c>
      <c r="C49" s="42">
        <v>70.0</v>
      </c>
      <c r="D49" s="42" t="s">
        <v>25</v>
      </c>
      <c r="E49" s="54" t="s">
        <v>109</v>
      </c>
      <c r="F49" s="80">
        <v>20.186999999999998</v>
      </c>
      <c r="G49" s="46">
        <f t="shared" si="18"/>
        <v>5.47</v>
      </c>
      <c r="H49" s="46">
        <f t="shared" si="19"/>
        <v>25.65</v>
      </c>
      <c r="I49" s="47">
        <f t="shared" si="20"/>
        <v>1795.5</v>
      </c>
      <c r="J49" s="48">
        <f t="shared" si="17"/>
        <v>0.02277307139</v>
      </c>
    </row>
    <row r="50">
      <c r="A50" s="75" t="s">
        <v>110</v>
      </c>
      <c r="B50" s="41" t="s">
        <v>111</v>
      </c>
      <c r="C50" s="42">
        <v>20.0</v>
      </c>
      <c r="D50" s="42" t="s">
        <v>50</v>
      </c>
      <c r="E50" s="54" t="s">
        <v>112</v>
      </c>
      <c r="F50" s="80">
        <v>6.9045</v>
      </c>
      <c r="G50" s="46">
        <f t="shared" si="18"/>
        <v>1.87</v>
      </c>
      <c r="H50" s="46">
        <f t="shared" si="19"/>
        <v>8.77</v>
      </c>
      <c r="I50" s="47">
        <f t="shared" si="20"/>
        <v>175.4</v>
      </c>
      <c r="J50" s="48">
        <f t="shared" si="17"/>
        <v>0.002224670967</v>
      </c>
    </row>
    <row r="51">
      <c r="A51" s="75" t="s">
        <v>113</v>
      </c>
      <c r="B51" s="94" t="s">
        <v>114</v>
      </c>
      <c r="C51" s="42">
        <v>23.15</v>
      </c>
      <c r="D51" s="42" t="s">
        <v>50</v>
      </c>
      <c r="E51" s="54" t="s">
        <v>115</v>
      </c>
      <c r="F51" s="45">
        <v>402.91</v>
      </c>
      <c r="G51" s="46">
        <f t="shared" si="18"/>
        <v>109.19</v>
      </c>
      <c r="H51" s="46">
        <f t="shared" si="19"/>
        <v>512.1</v>
      </c>
      <c r="I51" s="47">
        <f t="shared" si="20"/>
        <v>11855.11</v>
      </c>
      <c r="J51" s="48">
        <f t="shared" si="17"/>
        <v>0.1503632784</v>
      </c>
    </row>
    <row r="52">
      <c r="A52" s="75" t="s">
        <v>116</v>
      </c>
      <c r="B52" s="94" t="s">
        <v>117</v>
      </c>
      <c r="C52" s="42">
        <v>6.25</v>
      </c>
      <c r="D52" s="42" t="s">
        <v>50</v>
      </c>
      <c r="E52" s="54" t="s">
        <v>118</v>
      </c>
      <c r="F52" s="45">
        <v>630.91</v>
      </c>
      <c r="G52" s="46">
        <f t="shared" si="18"/>
        <v>170.99</v>
      </c>
      <c r="H52" s="46">
        <f t="shared" si="19"/>
        <v>801.9</v>
      </c>
      <c r="I52" s="47">
        <f t="shared" si="20"/>
        <v>5011.87</v>
      </c>
      <c r="J52" s="48">
        <f t="shared" si="17"/>
        <v>0.06356762645</v>
      </c>
    </row>
    <row r="53">
      <c r="A53" s="75" t="s">
        <v>119</v>
      </c>
      <c r="B53" s="94" t="s">
        <v>120</v>
      </c>
      <c r="C53" s="42">
        <v>3.65</v>
      </c>
      <c r="D53" s="42" t="s">
        <v>50</v>
      </c>
      <c r="E53" s="54" t="s">
        <v>121</v>
      </c>
      <c r="F53" s="45">
        <v>630.91</v>
      </c>
      <c r="G53" s="46">
        <f t="shared" si="18"/>
        <v>170.99</v>
      </c>
      <c r="H53" s="46">
        <f t="shared" si="19"/>
        <v>801.9</v>
      </c>
      <c r="I53" s="47">
        <f t="shared" si="20"/>
        <v>2926.93</v>
      </c>
      <c r="J53" s="48">
        <f t="shared" si="17"/>
        <v>0.03712346746</v>
      </c>
    </row>
    <row r="54">
      <c r="A54" s="75" t="s">
        <v>122</v>
      </c>
      <c r="B54" s="41" t="s">
        <v>123</v>
      </c>
      <c r="C54" s="42">
        <v>4.62</v>
      </c>
      <c r="D54" s="95" t="s">
        <v>25</v>
      </c>
      <c r="E54" s="54" t="s">
        <v>124</v>
      </c>
      <c r="F54" s="80">
        <v>131.92799999999997</v>
      </c>
      <c r="G54" s="46">
        <f t="shared" si="18"/>
        <v>35.75</v>
      </c>
      <c r="H54" s="46">
        <f t="shared" si="19"/>
        <v>167.67</v>
      </c>
      <c r="I54" s="47">
        <f t="shared" si="20"/>
        <v>774.63</v>
      </c>
      <c r="J54" s="48">
        <f t="shared" si="17"/>
        <v>0.009824953655</v>
      </c>
    </row>
    <row r="55">
      <c r="A55" s="75" t="s">
        <v>125</v>
      </c>
      <c r="B55" s="41" t="s">
        <v>126</v>
      </c>
      <c r="C55" s="42">
        <v>3.0</v>
      </c>
      <c r="D55" s="95" t="s">
        <v>19</v>
      </c>
      <c r="E55" s="44">
        <v>102189.0</v>
      </c>
      <c r="F55" s="45">
        <v>241.43</v>
      </c>
      <c r="G55" s="46">
        <f t="shared" si="18"/>
        <v>65.43</v>
      </c>
      <c r="H55" s="46">
        <f t="shared" si="19"/>
        <v>306.86</v>
      </c>
      <c r="I55" s="47">
        <f t="shared" si="20"/>
        <v>920.58</v>
      </c>
      <c r="J55" s="48">
        <f t="shared" si="17"/>
        <v>0.01167609805</v>
      </c>
    </row>
    <row r="56">
      <c r="A56" s="75" t="s">
        <v>127</v>
      </c>
      <c r="B56" s="94" t="s">
        <v>128</v>
      </c>
      <c r="C56" s="42">
        <v>2.0</v>
      </c>
      <c r="D56" s="95" t="s">
        <v>19</v>
      </c>
      <c r="E56" s="44">
        <v>102188.0</v>
      </c>
      <c r="F56" s="45">
        <v>927.07</v>
      </c>
      <c r="G56" s="46">
        <f t="shared" si="18"/>
        <v>251.25</v>
      </c>
      <c r="H56" s="46">
        <f t="shared" si="19"/>
        <v>1178.32</v>
      </c>
      <c r="I56" s="47">
        <f t="shared" si="20"/>
        <v>2356.64</v>
      </c>
      <c r="J56" s="48">
        <f t="shared" si="17"/>
        <v>0.0298902428</v>
      </c>
    </row>
    <row r="57">
      <c r="A57" s="75" t="s">
        <v>129</v>
      </c>
      <c r="B57" s="41" t="s">
        <v>130</v>
      </c>
      <c r="C57" s="42">
        <v>0.77</v>
      </c>
      <c r="D57" s="42" t="s">
        <v>25</v>
      </c>
      <c r="E57" s="54" t="s">
        <v>131</v>
      </c>
      <c r="F57" s="45">
        <v>41.53</v>
      </c>
      <c r="G57" s="46">
        <f t="shared" si="18"/>
        <v>11.25</v>
      </c>
      <c r="H57" s="46">
        <f t="shared" si="19"/>
        <v>52.78</v>
      </c>
      <c r="I57" s="47">
        <f t="shared" si="20"/>
        <v>40.64</v>
      </c>
      <c r="J57" s="48">
        <f t="shared" si="17"/>
        <v>0.00051545398</v>
      </c>
    </row>
    <row r="58">
      <c r="A58" s="75" t="s">
        <v>132</v>
      </c>
      <c r="B58" s="41" t="s">
        <v>133</v>
      </c>
      <c r="C58" s="42">
        <v>21.36</v>
      </c>
      <c r="D58" s="42" t="s">
        <v>25</v>
      </c>
      <c r="E58" s="54" t="s">
        <v>134</v>
      </c>
      <c r="F58" s="80">
        <v>30.330000000000005</v>
      </c>
      <c r="G58" s="46">
        <f t="shared" si="18"/>
        <v>8.22</v>
      </c>
      <c r="H58" s="46">
        <f t="shared" si="19"/>
        <v>38.55</v>
      </c>
      <c r="I58" s="47">
        <f t="shared" si="20"/>
        <v>823.42</v>
      </c>
      <c r="J58" s="48">
        <f t="shared" si="17"/>
        <v>0.01044377747</v>
      </c>
    </row>
    <row r="59">
      <c r="A59" s="75" t="s">
        <v>135</v>
      </c>
      <c r="B59" s="41" t="s">
        <v>136</v>
      </c>
      <c r="C59" s="42">
        <v>2.0</v>
      </c>
      <c r="D59" s="42" t="s">
        <v>19</v>
      </c>
      <c r="E59" s="54">
        <v>90830.0</v>
      </c>
      <c r="F59" s="45">
        <v>170.71</v>
      </c>
      <c r="G59" s="46">
        <f t="shared" si="18"/>
        <v>46.26</v>
      </c>
      <c r="H59" s="46">
        <f t="shared" si="19"/>
        <v>216.97</v>
      </c>
      <c r="I59" s="47">
        <f t="shared" si="20"/>
        <v>433.94</v>
      </c>
      <c r="J59" s="48">
        <f t="shared" si="17"/>
        <v>0.005503841045</v>
      </c>
    </row>
    <row r="60">
      <c r="A60" s="75" t="s">
        <v>137</v>
      </c>
      <c r="B60" s="41" t="s">
        <v>138</v>
      </c>
      <c r="C60" s="42">
        <v>1.0</v>
      </c>
      <c r="D60" s="95" t="s">
        <v>19</v>
      </c>
      <c r="E60" s="54">
        <v>90831.0</v>
      </c>
      <c r="F60" s="45">
        <v>149.77</v>
      </c>
      <c r="G60" s="46">
        <f t="shared" si="18"/>
        <v>40.59</v>
      </c>
      <c r="H60" s="46">
        <f t="shared" si="19"/>
        <v>190.36</v>
      </c>
      <c r="I60" s="47">
        <f t="shared" si="20"/>
        <v>190.36</v>
      </c>
      <c r="J60" s="48">
        <f t="shared" si="17"/>
        <v>0.002414414853</v>
      </c>
    </row>
    <row r="61">
      <c r="A61" s="75" t="s">
        <v>139</v>
      </c>
      <c r="B61" s="41" t="s">
        <v>140</v>
      </c>
      <c r="C61" s="42">
        <v>1.0</v>
      </c>
      <c r="D61" s="95" t="s">
        <v>19</v>
      </c>
      <c r="E61" s="54">
        <v>90806.0</v>
      </c>
      <c r="F61" s="45">
        <v>408.45</v>
      </c>
      <c r="G61" s="46">
        <f t="shared" si="18"/>
        <v>110.69</v>
      </c>
      <c r="H61" s="46">
        <f t="shared" si="19"/>
        <v>519.14</v>
      </c>
      <c r="I61" s="47">
        <f t="shared" si="20"/>
        <v>519.14</v>
      </c>
      <c r="J61" s="48">
        <f t="shared" si="17"/>
        <v>0.006584467992</v>
      </c>
    </row>
    <row r="62">
      <c r="A62" s="75" t="s">
        <v>141</v>
      </c>
      <c r="B62" s="41" t="s">
        <v>142</v>
      </c>
      <c r="C62" s="42">
        <v>1.0</v>
      </c>
      <c r="D62" s="95" t="s">
        <v>19</v>
      </c>
      <c r="E62" s="54">
        <v>91012.0</v>
      </c>
      <c r="F62" s="45">
        <v>478.35</v>
      </c>
      <c r="G62" s="46">
        <f t="shared" si="18"/>
        <v>129.64</v>
      </c>
      <c r="H62" s="46">
        <f t="shared" si="19"/>
        <v>607.99</v>
      </c>
      <c r="I62" s="47">
        <f t="shared" si="20"/>
        <v>607.99</v>
      </c>
      <c r="J62" s="48">
        <f t="shared" si="17"/>
        <v>0.007711389402</v>
      </c>
    </row>
    <row r="63">
      <c r="A63" s="59"/>
      <c r="B63" s="60"/>
      <c r="C63" s="61"/>
      <c r="D63" s="62"/>
      <c r="E63" s="63"/>
      <c r="F63" s="61"/>
      <c r="G63" s="64"/>
      <c r="H63" s="64"/>
      <c r="I63" s="65"/>
      <c r="J63" s="66"/>
    </row>
    <row r="64">
      <c r="A64" s="32" t="s">
        <v>143</v>
      </c>
      <c r="B64" s="33" t="s">
        <v>144</v>
      </c>
      <c r="C64" s="34"/>
      <c r="D64" s="35"/>
      <c r="E64" s="36"/>
      <c r="F64" s="37"/>
      <c r="G64" s="37"/>
      <c r="H64" s="37"/>
      <c r="I64" s="38">
        <f>SUM(I65:I90)</f>
        <v>14573.46</v>
      </c>
      <c r="J64" s="39">
        <f t="shared" ref="J64:J90" si="21">I64/I$120</f>
        <v>0.1848412392</v>
      </c>
    </row>
    <row r="65">
      <c r="A65" s="82" t="s">
        <v>145</v>
      </c>
      <c r="B65" s="41" t="s">
        <v>146</v>
      </c>
      <c r="C65" s="42">
        <v>1.0</v>
      </c>
      <c r="D65" s="95" t="s">
        <v>19</v>
      </c>
      <c r="E65" s="54" t="s">
        <v>147</v>
      </c>
      <c r="F65" s="45">
        <v>468.35</v>
      </c>
      <c r="G65" s="46">
        <f t="shared" ref="G65:G90" si="22">TRUNC(F65*$G$9,2)</f>
        <v>126.93</v>
      </c>
      <c r="H65" s="46">
        <f t="shared" ref="H65:H90" si="23">TRUNC(G65+F65,2)</f>
        <v>595.28</v>
      </c>
      <c r="I65" s="47">
        <f t="shared" ref="I65:I90" si="24">TRUNC(H65*C65,2)</f>
        <v>595.28</v>
      </c>
      <c r="J65" s="48">
        <f t="shared" si="21"/>
        <v>0.007550183199</v>
      </c>
    </row>
    <row r="66">
      <c r="A66" s="82" t="s">
        <v>148</v>
      </c>
      <c r="B66" s="41" t="s">
        <v>149</v>
      </c>
      <c r="C66" s="42">
        <v>5.0</v>
      </c>
      <c r="D66" s="95" t="s">
        <v>50</v>
      </c>
      <c r="E66" s="54">
        <v>95727.0</v>
      </c>
      <c r="F66" s="45">
        <v>18.59</v>
      </c>
      <c r="G66" s="46">
        <f t="shared" si="22"/>
        <v>5.03</v>
      </c>
      <c r="H66" s="46">
        <f t="shared" si="23"/>
        <v>23.62</v>
      </c>
      <c r="I66" s="47">
        <f t="shared" si="24"/>
        <v>118.1</v>
      </c>
      <c r="J66" s="48">
        <f t="shared" si="21"/>
        <v>0.001497911295</v>
      </c>
    </row>
    <row r="67">
      <c r="A67" s="82" t="s">
        <v>150</v>
      </c>
      <c r="B67" s="41" t="s">
        <v>151</v>
      </c>
      <c r="C67" s="42">
        <v>1.0</v>
      </c>
      <c r="D67" s="95" t="s">
        <v>50</v>
      </c>
      <c r="E67" s="54">
        <v>95728.0</v>
      </c>
      <c r="F67" s="45">
        <v>23.92</v>
      </c>
      <c r="G67" s="46">
        <f t="shared" si="22"/>
        <v>6.48</v>
      </c>
      <c r="H67" s="46">
        <f t="shared" si="23"/>
        <v>30.4</v>
      </c>
      <c r="I67" s="47">
        <f t="shared" si="24"/>
        <v>30.4</v>
      </c>
      <c r="J67" s="48">
        <f t="shared" si="21"/>
        <v>0.0003855758118</v>
      </c>
    </row>
    <row r="68">
      <c r="A68" s="82" t="s">
        <v>152</v>
      </c>
      <c r="B68" s="41" t="s">
        <v>153</v>
      </c>
      <c r="C68" s="42">
        <v>20.0</v>
      </c>
      <c r="D68" s="95" t="s">
        <v>50</v>
      </c>
      <c r="E68" s="44">
        <v>91926.0</v>
      </c>
      <c r="F68" s="45">
        <v>4.06</v>
      </c>
      <c r="G68" s="46">
        <f t="shared" si="22"/>
        <v>1.1</v>
      </c>
      <c r="H68" s="46">
        <f t="shared" si="23"/>
        <v>5.16</v>
      </c>
      <c r="I68" s="47">
        <f t="shared" si="24"/>
        <v>103.2</v>
      </c>
      <c r="J68" s="48">
        <f t="shared" si="21"/>
        <v>0.001308928414</v>
      </c>
    </row>
    <row r="69">
      <c r="A69" s="82" t="s">
        <v>154</v>
      </c>
      <c r="B69" s="94" t="s">
        <v>155</v>
      </c>
      <c r="C69" s="42">
        <v>1.0</v>
      </c>
      <c r="D69" s="95" t="s">
        <v>19</v>
      </c>
      <c r="E69" s="44">
        <v>93653.0</v>
      </c>
      <c r="F69" s="45">
        <v>11.27</v>
      </c>
      <c r="G69" s="46">
        <f t="shared" si="22"/>
        <v>3.05</v>
      </c>
      <c r="H69" s="46">
        <f t="shared" si="23"/>
        <v>14.32</v>
      </c>
      <c r="I69" s="47">
        <f t="shared" si="24"/>
        <v>14.32</v>
      </c>
      <c r="J69" s="48">
        <f t="shared" si="21"/>
        <v>0.0001816265008</v>
      </c>
    </row>
    <row r="70">
      <c r="A70" s="82" t="s">
        <v>156</v>
      </c>
      <c r="B70" s="94" t="s">
        <v>157</v>
      </c>
      <c r="C70" s="42">
        <v>2.0</v>
      </c>
      <c r="D70" s="95" t="s">
        <v>19</v>
      </c>
      <c r="E70" s="44">
        <v>101632.0</v>
      </c>
      <c r="F70" s="45">
        <v>37.82</v>
      </c>
      <c r="G70" s="46">
        <f t="shared" si="22"/>
        <v>10.25</v>
      </c>
      <c r="H70" s="46">
        <f t="shared" si="23"/>
        <v>48.07</v>
      </c>
      <c r="I70" s="47">
        <f t="shared" si="24"/>
        <v>96.14</v>
      </c>
      <c r="J70" s="48">
        <f t="shared" si="21"/>
        <v>0.001219383505</v>
      </c>
    </row>
    <row r="71">
      <c r="A71" s="82" t="s">
        <v>158</v>
      </c>
      <c r="B71" s="94" t="s">
        <v>159</v>
      </c>
      <c r="C71" s="42">
        <v>14.0</v>
      </c>
      <c r="D71" s="95" t="s">
        <v>19</v>
      </c>
      <c r="E71" s="54">
        <v>91998.0</v>
      </c>
      <c r="F71" s="45">
        <v>19.81</v>
      </c>
      <c r="G71" s="46">
        <f t="shared" si="22"/>
        <v>5.36</v>
      </c>
      <c r="H71" s="46">
        <f t="shared" si="23"/>
        <v>25.17</v>
      </c>
      <c r="I71" s="47">
        <f t="shared" si="24"/>
        <v>352.38</v>
      </c>
      <c r="J71" s="48">
        <f t="shared" si="21"/>
        <v>0.004469381729</v>
      </c>
    </row>
    <row r="72">
      <c r="A72" s="82" t="s">
        <v>160</v>
      </c>
      <c r="B72" s="94" t="s">
        <v>161</v>
      </c>
      <c r="C72" s="42">
        <v>4.0</v>
      </c>
      <c r="D72" s="95" t="s">
        <v>19</v>
      </c>
      <c r="E72" s="44">
        <v>97599.0</v>
      </c>
      <c r="F72" s="45">
        <v>21.3</v>
      </c>
      <c r="G72" s="46">
        <f t="shared" si="22"/>
        <v>5.77</v>
      </c>
      <c r="H72" s="46">
        <f t="shared" si="23"/>
        <v>27.07</v>
      </c>
      <c r="I72" s="47">
        <f t="shared" si="24"/>
        <v>108.28</v>
      </c>
      <c r="J72" s="48">
        <f t="shared" si="21"/>
        <v>0.001373360161</v>
      </c>
    </row>
    <row r="73">
      <c r="A73" s="82" t="s">
        <v>162</v>
      </c>
      <c r="B73" s="94" t="s">
        <v>163</v>
      </c>
      <c r="C73" s="42">
        <v>1.0</v>
      </c>
      <c r="D73" s="95" t="s">
        <v>19</v>
      </c>
      <c r="E73" s="54" t="s">
        <v>164</v>
      </c>
      <c r="F73" s="80">
        <v>154.86516</v>
      </c>
      <c r="G73" s="46">
        <f t="shared" si="22"/>
        <v>41.97</v>
      </c>
      <c r="H73" s="46">
        <f t="shared" si="23"/>
        <v>196.83</v>
      </c>
      <c r="I73" s="47">
        <f t="shared" si="24"/>
        <v>196.83</v>
      </c>
      <c r="J73" s="48">
        <f t="shared" si="21"/>
        <v>0.002496476547</v>
      </c>
    </row>
    <row r="74">
      <c r="A74" s="82" t="s">
        <v>165</v>
      </c>
      <c r="B74" s="96" t="s">
        <v>166</v>
      </c>
      <c r="C74" s="42">
        <v>22.0</v>
      </c>
      <c r="D74" s="95" t="s">
        <v>19</v>
      </c>
      <c r="E74" s="54" t="s">
        <v>167</v>
      </c>
      <c r="F74" s="80">
        <v>45.80335</v>
      </c>
      <c r="G74" s="46">
        <f t="shared" si="22"/>
        <v>12.41</v>
      </c>
      <c r="H74" s="46">
        <f t="shared" si="23"/>
        <v>58.21</v>
      </c>
      <c r="I74" s="47">
        <f t="shared" si="24"/>
        <v>1280.62</v>
      </c>
      <c r="J74" s="48">
        <f t="shared" si="21"/>
        <v>0.01624263474</v>
      </c>
    </row>
    <row r="75">
      <c r="A75" s="82" t="s">
        <v>168</v>
      </c>
      <c r="B75" s="96" t="s">
        <v>169</v>
      </c>
      <c r="C75" s="42">
        <v>14.0</v>
      </c>
      <c r="D75" s="95" t="s">
        <v>19</v>
      </c>
      <c r="E75" s="54">
        <v>103782.0</v>
      </c>
      <c r="F75" s="45">
        <v>32.24</v>
      </c>
      <c r="G75" s="46">
        <f t="shared" si="22"/>
        <v>8.73</v>
      </c>
      <c r="H75" s="46">
        <f t="shared" si="23"/>
        <v>40.97</v>
      </c>
      <c r="I75" s="47">
        <f t="shared" si="24"/>
        <v>573.58</v>
      </c>
      <c r="J75" s="48">
        <f t="shared" si="21"/>
        <v>0.007274953097</v>
      </c>
    </row>
    <row r="76">
      <c r="A76" s="82" t="s">
        <v>170</v>
      </c>
      <c r="B76" s="96" t="s">
        <v>171</v>
      </c>
      <c r="C76" s="42">
        <v>6.0</v>
      </c>
      <c r="D76" s="95" t="s">
        <v>19</v>
      </c>
      <c r="E76" s="54">
        <v>97607.0</v>
      </c>
      <c r="F76" s="45">
        <v>110.22</v>
      </c>
      <c r="G76" s="46">
        <f t="shared" si="22"/>
        <v>29.87</v>
      </c>
      <c r="H76" s="46">
        <f t="shared" si="23"/>
        <v>140.09</v>
      </c>
      <c r="I76" s="47">
        <f t="shared" si="24"/>
        <v>840.54</v>
      </c>
      <c r="J76" s="48">
        <f t="shared" si="21"/>
        <v>0.01066091753</v>
      </c>
    </row>
    <row r="77">
      <c r="A77" s="82" t="s">
        <v>172</v>
      </c>
      <c r="B77" s="41" t="s">
        <v>173</v>
      </c>
      <c r="C77" s="42">
        <v>1.0</v>
      </c>
      <c r="D77" s="95" t="s">
        <v>19</v>
      </c>
      <c r="E77" s="44">
        <v>95635.0</v>
      </c>
      <c r="F77" s="45">
        <v>202.9</v>
      </c>
      <c r="G77" s="46">
        <f t="shared" si="22"/>
        <v>54.99</v>
      </c>
      <c r="H77" s="46">
        <f t="shared" si="23"/>
        <v>257.89</v>
      </c>
      <c r="I77" s="47">
        <f t="shared" si="24"/>
        <v>257.89</v>
      </c>
      <c r="J77" s="48">
        <f t="shared" si="21"/>
        <v>0.003270925859</v>
      </c>
    </row>
    <row r="78">
      <c r="A78" s="82" t="s">
        <v>174</v>
      </c>
      <c r="B78" s="41" t="s">
        <v>175</v>
      </c>
      <c r="C78" s="42">
        <v>25.0</v>
      </c>
      <c r="D78" s="95" t="s">
        <v>50</v>
      </c>
      <c r="E78" s="54" t="s">
        <v>176</v>
      </c>
      <c r="F78" s="80">
        <v>41.487993</v>
      </c>
      <c r="G78" s="46">
        <f t="shared" si="22"/>
        <v>11.24</v>
      </c>
      <c r="H78" s="46">
        <f t="shared" si="23"/>
        <v>52.72</v>
      </c>
      <c r="I78" s="47">
        <f t="shared" si="24"/>
        <v>1318</v>
      </c>
      <c r="J78" s="48">
        <f t="shared" si="21"/>
        <v>0.01671674079</v>
      </c>
    </row>
    <row r="79">
      <c r="A79" s="82" t="s">
        <v>177</v>
      </c>
      <c r="B79" s="41" t="s">
        <v>178</v>
      </c>
      <c r="C79" s="42">
        <v>3.0</v>
      </c>
      <c r="D79" s="95" t="s">
        <v>19</v>
      </c>
      <c r="E79" s="44">
        <v>94703.0</v>
      </c>
      <c r="F79" s="45">
        <v>19.57</v>
      </c>
      <c r="G79" s="46">
        <f t="shared" si="22"/>
        <v>5.3</v>
      </c>
      <c r="H79" s="46">
        <f t="shared" si="23"/>
        <v>24.87</v>
      </c>
      <c r="I79" s="47">
        <f t="shared" si="24"/>
        <v>74.61</v>
      </c>
      <c r="J79" s="48">
        <f t="shared" si="21"/>
        <v>0.0009463095829</v>
      </c>
    </row>
    <row r="80">
      <c r="A80" s="82" t="s">
        <v>179</v>
      </c>
      <c r="B80" s="97" t="s">
        <v>180</v>
      </c>
      <c r="C80" s="42">
        <v>3.0</v>
      </c>
      <c r="D80" s="95" t="s">
        <v>19</v>
      </c>
      <c r="E80" s="98" t="s">
        <v>181</v>
      </c>
      <c r="F80" s="45">
        <v>200.0</v>
      </c>
      <c r="G80" s="46">
        <f t="shared" si="22"/>
        <v>54.2</v>
      </c>
      <c r="H80" s="46">
        <f t="shared" si="23"/>
        <v>254.2</v>
      </c>
      <c r="I80" s="47">
        <f t="shared" si="24"/>
        <v>762.6</v>
      </c>
      <c r="J80" s="48">
        <f t="shared" si="21"/>
        <v>0.009672372174</v>
      </c>
    </row>
    <row r="81">
      <c r="A81" s="82" t="s">
        <v>182</v>
      </c>
      <c r="B81" s="97" t="s">
        <v>183</v>
      </c>
      <c r="C81" s="42">
        <v>3.0</v>
      </c>
      <c r="D81" s="95" t="s">
        <v>19</v>
      </c>
      <c r="E81" s="98" t="s">
        <v>181</v>
      </c>
      <c r="F81" s="45">
        <v>600.0</v>
      </c>
      <c r="G81" s="46">
        <f t="shared" si="22"/>
        <v>162.61</v>
      </c>
      <c r="H81" s="46">
        <f t="shared" si="23"/>
        <v>762.61</v>
      </c>
      <c r="I81" s="47">
        <f t="shared" si="24"/>
        <v>2287.83</v>
      </c>
      <c r="J81" s="48">
        <f t="shared" si="21"/>
        <v>0.02901749702</v>
      </c>
    </row>
    <row r="82">
      <c r="A82" s="82" t="s">
        <v>184</v>
      </c>
      <c r="B82" s="41" t="s">
        <v>185</v>
      </c>
      <c r="C82" s="42">
        <v>4.0</v>
      </c>
      <c r="D82" s="95" t="s">
        <v>19</v>
      </c>
      <c r="E82" s="44">
        <v>94490.0</v>
      </c>
      <c r="F82" s="45">
        <v>24.37</v>
      </c>
      <c r="G82" s="46">
        <f t="shared" si="22"/>
        <v>6.6</v>
      </c>
      <c r="H82" s="46">
        <f t="shared" si="23"/>
        <v>30.97</v>
      </c>
      <c r="I82" s="47">
        <f t="shared" si="24"/>
        <v>123.88</v>
      </c>
      <c r="J82" s="48">
        <f t="shared" si="21"/>
        <v>0.001571221433</v>
      </c>
    </row>
    <row r="83">
      <c r="A83" s="82" t="s">
        <v>186</v>
      </c>
      <c r="B83" s="94" t="s">
        <v>187</v>
      </c>
      <c r="C83" s="42">
        <v>1.0</v>
      </c>
      <c r="D83" s="95" t="s">
        <v>19</v>
      </c>
      <c r="E83" s="54">
        <v>102111.0</v>
      </c>
      <c r="F83" s="45">
        <v>1072.71</v>
      </c>
      <c r="G83" s="46">
        <f t="shared" si="22"/>
        <v>290.72</v>
      </c>
      <c r="H83" s="46">
        <f t="shared" si="23"/>
        <v>1363.43</v>
      </c>
      <c r="I83" s="47">
        <f t="shared" si="24"/>
        <v>1363.43</v>
      </c>
      <c r="J83" s="48">
        <f t="shared" si="21"/>
        <v>0.01729294833</v>
      </c>
    </row>
    <row r="84">
      <c r="A84" s="82" t="s">
        <v>188</v>
      </c>
      <c r="B84" s="41" t="s">
        <v>189</v>
      </c>
      <c r="C84" s="42">
        <v>1.0</v>
      </c>
      <c r="D84" s="95" t="s">
        <v>19</v>
      </c>
      <c r="E84" s="99" t="s">
        <v>190</v>
      </c>
      <c r="F84" s="45">
        <v>1022.1</v>
      </c>
      <c r="G84" s="46">
        <f t="shared" si="22"/>
        <v>277.01</v>
      </c>
      <c r="H84" s="46">
        <f t="shared" si="23"/>
        <v>1299.11</v>
      </c>
      <c r="I84" s="47">
        <f t="shared" si="24"/>
        <v>1299.11</v>
      </c>
      <c r="J84" s="48">
        <f t="shared" si="21"/>
        <v>0.01647715108</v>
      </c>
    </row>
    <row r="85">
      <c r="A85" s="82" t="s">
        <v>191</v>
      </c>
      <c r="B85" s="41" t="s">
        <v>192</v>
      </c>
      <c r="C85" s="42">
        <v>1.0</v>
      </c>
      <c r="D85" s="95" t="s">
        <v>19</v>
      </c>
      <c r="E85" s="100" t="s">
        <v>193</v>
      </c>
      <c r="F85" s="45">
        <v>193.33073100000001</v>
      </c>
      <c r="G85" s="46">
        <f t="shared" si="22"/>
        <v>52.39</v>
      </c>
      <c r="H85" s="46">
        <f t="shared" si="23"/>
        <v>245.72</v>
      </c>
      <c r="I85" s="47">
        <f t="shared" si="24"/>
        <v>245.72</v>
      </c>
      <c r="J85" s="48">
        <f t="shared" si="21"/>
        <v>0.0031165687</v>
      </c>
    </row>
    <row r="86">
      <c r="A86" s="82" t="s">
        <v>194</v>
      </c>
      <c r="B86" s="41" t="s">
        <v>195</v>
      </c>
      <c r="C86" s="42">
        <v>1.0</v>
      </c>
      <c r="D86" s="95" t="s">
        <v>19</v>
      </c>
      <c r="E86" s="44">
        <v>97895.0</v>
      </c>
      <c r="F86" s="45">
        <v>184.55</v>
      </c>
      <c r="G86" s="46">
        <f t="shared" si="22"/>
        <v>50.01</v>
      </c>
      <c r="H86" s="46">
        <f t="shared" si="23"/>
        <v>234.56</v>
      </c>
      <c r="I86" s="47">
        <f t="shared" si="24"/>
        <v>234.56</v>
      </c>
      <c r="J86" s="48">
        <f t="shared" si="21"/>
        <v>0.00297502179</v>
      </c>
    </row>
    <row r="87">
      <c r="A87" s="82" t="s">
        <v>196</v>
      </c>
      <c r="B87" s="41" t="s">
        <v>197</v>
      </c>
      <c r="C87" s="42">
        <v>1.0</v>
      </c>
      <c r="D87" s="95" t="s">
        <v>19</v>
      </c>
      <c r="E87" s="44">
        <v>86909.0</v>
      </c>
      <c r="F87" s="45">
        <v>102.6</v>
      </c>
      <c r="G87" s="46">
        <f t="shared" si="22"/>
        <v>27.8</v>
      </c>
      <c r="H87" s="46">
        <f t="shared" si="23"/>
        <v>130.4</v>
      </c>
      <c r="I87" s="47">
        <f t="shared" si="24"/>
        <v>130.4</v>
      </c>
      <c r="J87" s="48">
        <f t="shared" si="21"/>
        <v>0.001653917298</v>
      </c>
    </row>
    <row r="88">
      <c r="A88" s="82" t="s">
        <v>198</v>
      </c>
      <c r="B88" s="41" t="s">
        <v>199</v>
      </c>
      <c r="C88" s="42">
        <v>1.0</v>
      </c>
      <c r="D88" s="95" t="s">
        <v>19</v>
      </c>
      <c r="E88" s="44">
        <v>86914.0</v>
      </c>
      <c r="F88" s="45">
        <v>77.77</v>
      </c>
      <c r="G88" s="46">
        <f t="shared" si="22"/>
        <v>21.07</v>
      </c>
      <c r="H88" s="46">
        <f t="shared" si="23"/>
        <v>98.84</v>
      </c>
      <c r="I88" s="47">
        <f t="shared" si="24"/>
        <v>98.84</v>
      </c>
      <c r="J88" s="48">
        <f t="shared" si="21"/>
        <v>0.001253628725</v>
      </c>
    </row>
    <row r="89">
      <c r="A89" s="82" t="s">
        <v>200</v>
      </c>
      <c r="B89" s="41" t="s">
        <v>201</v>
      </c>
      <c r="C89" s="42">
        <v>1.0</v>
      </c>
      <c r="D89" s="95" t="s">
        <v>19</v>
      </c>
      <c r="E89" s="44">
        <v>86915.0</v>
      </c>
      <c r="F89" s="45">
        <v>112.61</v>
      </c>
      <c r="G89" s="46">
        <f t="shared" si="22"/>
        <v>30.51</v>
      </c>
      <c r="H89" s="46">
        <f t="shared" si="23"/>
        <v>143.12</v>
      </c>
      <c r="I89" s="47">
        <f t="shared" si="24"/>
        <v>143.12</v>
      </c>
      <c r="J89" s="48">
        <f t="shared" si="21"/>
        <v>0.001815250335</v>
      </c>
    </row>
    <row r="90">
      <c r="A90" s="82" t="s">
        <v>202</v>
      </c>
      <c r="B90" s="97" t="s">
        <v>203</v>
      </c>
      <c r="C90" s="42">
        <v>3.2</v>
      </c>
      <c r="D90" s="101" t="s">
        <v>25</v>
      </c>
      <c r="E90" s="102">
        <v>11186.0</v>
      </c>
      <c r="F90" s="45">
        <v>473.0</v>
      </c>
      <c r="G90" s="46">
        <f t="shared" si="22"/>
        <v>128.19</v>
      </c>
      <c r="H90" s="46">
        <f t="shared" si="23"/>
        <v>601.19</v>
      </c>
      <c r="I90" s="47">
        <f t="shared" si="24"/>
        <v>1923.8</v>
      </c>
      <c r="J90" s="48">
        <f t="shared" si="21"/>
        <v>0.02440035351</v>
      </c>
    </row>
    <row r="91">
      <c r="A91" s="59"/>
      <c r="B91" s="60"/>
      <c r="C91" s="61"/>
      <c r="D91" s="62"/>
      <c r="E91" s="63"/>
      <c r="F91" s="61"/>
      <c r="G91" s="64"/>
      <c r="H91" s="64"/>
      <c r="I91" s="65"/>
      <c r="J91" s="66"/>
    </row>
    <row r="92">
      <c r="A92" s="32" t="s">
        <v>204</v>
      </c>
      <c r="B92" s="33" t="s">
        <v>205</v>
      </c>
      <c r="C92" s="34"/>
      <c r="D92" s="35"/>
      <c r="E92" s="36"/>
      <c r="F92" s="37"/>
      <c r="G92" s="37"/>
      <c r="H92" s="37"/>
      <c r="I92" s="38">
        <f>SUM(I93:I95)</f>
        <v>1705.96</v>
      </c>
      <c r="J92" s="39">
        <f t="shared" ref="J92:J95" si="25">I92/I$120</f>
        <v>0.02163739842</v>
      </c>
    </row>
    <row r="93" ht="176.25" customHeight="1">
      <c r="A93" s="82" t="s">
        <v>206</v>
      </c>
      <c r="B93" s="94" t="s">
        <v>207</v>
      </c>
      <c r="C93" s="42">
        <v>3.0</v>
      </c>
      <c r="D93" s="95" t="s">
        <v>19</v>
      </c>
      <c r="E93" s="54" t="s">
        <v>208</v>
      </c>
      <c r="F93" s="103">
        <v>225.98</v>
      </c>
      <c r="G93" s="46">
        <f t="shared" ref="G93:G95" si="26">TRUNC(F93*$G$9,2)</f>
        <v>61.24</v>
      </c>
      <c r="H93" s="46">
        <f t="shared" ref="H93:H95" si="27">TRUNC(G93+F93,2)</f>
        <v>287.22</v>
      </c>
      <c r="I93" s="47">
        <f t="shared" ref="I93:I95" si="28">TRUNC(H93*C93,2)</f>
        <v>861.66</v>
      </c>
      <c r="J93" s="48">
        <f t="shared" si="25"/>
        <v>0.01092879125</v>
      </c>
    </row>
    <row r="94">
      <c r="A94" s="82" t="s">
        <v>209</v>
      </c>
      <c r="B94" s="41" t="s">
        <v>210</v>
      </c>
      <c r="C94" s="42">
        <v>8.0</v>
      </c>
      <c r="D94" s="95" t="s">
        <v>19</v>
      </c>
      <c r="E94" s="54" t="s">
        <v>211</v>
      </c>
      <c r="F94" s="104">
        <v>35.47</v>
      </c>
      <c r="G94" s="46">
        <f t="shared" si="26"/>
        <v>9.61</v>
      </c>
      <c r="H94" s="46">
        <f t="shared" si="27"/>
        <v>45.08</v>
      </c>
      <c r="I94" s="47">
        <f t="shared" si="28"/>
        <v>360.64</v>
      </c>
      <c r="J94" s="48">
        <f t="shared" si="25"/>
        <v>0.004574146736</v>
      </c>
    </row>
    <row r="95">
      <c r="A95" s="82" t="s">
        <v>212</v>
      </c>
      <c r="B95" s="41" t="s">
        <v>213</v>
      </c>
      <c r="C95" s="42">
        <v>2.0</v>
      </c>
      <c r="D95" s="95" t="s">
        <v>19</v>
      </c>
      <c r="E95" s="54" t="s">
        <v>214</v>
      </c>
      <c r="F95" s="104">
        <v>190.27</v>
      </c>
      <c r="G95" s="46">
        <f t="shared" si="26"/>
        <v>51.56</v>
      </c>
      <c r="H95" s="46">
        <f t="shared" si="27"/>
        <v>241.83</v>
      </c>
      <c r="I95" s="47">
        <f t="shared" si="28"/>
        <v>483.66</v>
      </c>
      <c r="J95" s="48">
        <f t="shared" si="25"/>
        <v>0.006134460432</v>
      </c>
    </row>
    <row r="96">
      <c r="A96" s="59"/>
      <c r="B96" s="60"/>
      <c r="C96" s="61"/>
      <c r="D96" s="62"/>
      <c r="E96" s="63"/>
      <c r="F96" s="61"/>
      <c r="G96" s="64"/>
      <c r="H96" s="64"/>
      <c r="I96" s="65"/>
      <c r="J96" s="66"/>
    </row>
    <row r="97">
      <c r="A97" s="32" t="s">
        <v>215</v>
      </c>
      <c r="B97" s="33" t="s">
        <v>216</v>
      </c>
      <c r="C97" s="34"/>
      <c r="D97" s="35"/>
      <c r="E97" s="36"/>
      <c r="F97" s="37"/>
      <c r="G97" s="37"/>
      <c r="H97" s="37"/>
      <c r="I97" s="38">
        <f>SUM(I98:I114)</f>
        <v>19480.58</v>
      </c>
      <c r="J97" s="39">
        <f t="shared" ref="J97:J114" si="29">I97/I$120</f>
        <v>0.2470802779</v>
      </c>
    </row>
    <row r="98">
      <c r="A98" s="75" t="s">
        <v>217</v>
      </c>
      <c r="B98" s="41" t="s">
        <v>218</v>
      </c>
      <c r="C98" s="42">
        <v>2.0</v>
      </c>
      <c r="D98" s="43" t="s">
        <v>25</v>
      </c>
      <c r="E98" s="54">
        <v>88496.0</v>
      </c>
      <c r="F98" s="45">
        <v>28.86</v>
      </c>
      <c r="G98" s="46">
        <f t="shared" ref="G98:G114" si="30">TRUNC(F98*$G$9,2)</f>
        <v>7.82</v>
      </c>
      <c r="H98" s="46">
        <f t="shared" ref="H98:H114" si="31">TRUNC(G98+F98,2)</f>
        <v>36.68</v>
      </c>
      <c r="I98" s="47">
        <f t="shared" ref="I98:I114" si="32">TRUNC(H98*C98,2)</f>
        <v>73.36</v>
      </c>
      <c r="J98" s="48">
        <f t="shared" si="29"/>
        <v>0.0009304553143</v>
      </c>
    </row>
    <row r="99">
      <c r="A99" s="75" t="s">
        <v>219</v>
      </c>
      <c r="B99" s="41" t="s">
        <v>220</v>
      </c>
      <c r="C99" s="42">
        <v>4.0</v>
      </c>
      <c r="D99" s="43" t="s">
        <v>25</v>
      </c>
      <c r="E99" s="54">
        <v>88497.0</v>
      </c>
      <c r="F99" s="45">
        <v>15.24</v>
      </c>
      <c r="G99" s="46">
        <f t="shared" si="30"/>
        <v>4.13</v>
      </c>
      <c r="H99" s="46">
        <f t="shared" si="31"/>
        <v>19.37</v>
      </c>
      <c r="I99" s="47">
        <f t="shared" si="32"/>
        <v>77.48</v>
      </c>
      <c r="J99" s="48">
        <f t="shared" si="29"/>
        <v>0.0009827109835</v>
      </c>
    </row>
    <row r="100">
      <c r="A100" s="75" t="s">
        <v>221</v>
      </c>
      <c r="B100" s="41" t="s">
        <v>222</v>
      </c>
      <c r="C100" s="42">
        <v>4.0</v>
      </c>
      <c r="D100" s="43" t="s">
        <v>25</v>
      </c>
      <c r="E100" s="54">
        <v>88485.0</v>
      </c>
      <c r="F100" s="45">
        <v>3.34</v>
      </c>
      <c r="G100" s="46">
        <f t="shared" si="30"/>
        <v>0.9</v>
      </c>
      <c r="H100" s="46">
        <f t="shared" si="31"/>
        <v>4.24</v>
      </c>
      <c r="I100" s="47">
        <f t="shared" si="32"/>
        <v>16.96</v>
      </c>
      <c r="J100" s="48">
        <f t="shared" si="29"/>
        <v>0.0002151107161</v>
      </c>
    </row>
    <row r="101">
      <c r="A101" s="75" t="s">
        <v>223</v>
      </c>
      <c r="B101" s="41" t="s">
        <v>224</v>
      </c>
      <c r="C101" s="42">
        <v>36.64</v>
      </c>
      <c r="D101" s="43" t="s">
        <v>25</v>
      </c>
      <c r="E101" s="54">
        <v>88488.0</v>
      </c>
      <c r="F101" s="45">
        <v>14.38</v>
      </c>
      <c r="G101" s="46">
        <f t="shared" si="30"/>
        <v>3.89</v>
      </c>
      <c r="H101" s="46">
        <f t="shared" si="31"/>
        <v>18.27</v>
      </c>
      <c r="I101" s="47">
        <f t="shared" si="32"/>
        <v>669.41</v>
      </c>
      <c r="J101" s="48">
        <f t="shared" si="29"/>
        <v>0.008490404743</v>
      </c>
    </row>
    <row r="102">
      <c r="A102" s="75" t="s">
        <v>225</v>
      </c>
      <c r="B102" s="41" t="s">
        <v>226</v>
      </c>
      <c r="C102" s="42">
        <v>238.48</v>
      </c>
      <c r="D102" s="105" t="s">
        <v>25</v>
      </c>
      <c r="E102" s="106">
        <v>88489.0</v>
      </c>
      <c r="F102" s="45">
        <v>12.1</v>
      </c>
      <c r="G102" s="46">
        <f t="shared" si="30"/>
        <v>3.27</v>
      </c>
      <c r="H102" s="46">
        <f t="shared" si="31"/>
        <v>15.37</v>
      </c>
      <c r="I102" s="47">
        <f t="shared" si="32"/>
        <v>3665.43</v>
      </c>
      <c r="J102" s="48">
        <f t="shared" si="29"/>
        <v>0.04649016934</v>
      </c>
    </row>
    <row r="103">
      <c r="A103" s="75" t="s">
        <v>227</v>
      </c>
      <c r="B103" s="41" t="s">
        <v>228</v>
      </c>
      <c r="C103" s="42">
        <v>430.46</v>
      </c>
      <c r="D103" s="105" t="s">
        <v>25</v>
      </c>
      <c r="E103" s="106">
        <v>88489.0</v>
      </c>
      <c r="F103" s="45">
        <v>12.1</v>
      </c>
      <c r="G103" s="46">
        <f t="shared" si="30"/>
        <v>3.27</v>
      </c>
      <c r="H103" s="46">
        <f t="shared" si="31"/>
        <v>15.37</v>
      </c>
      <c r="I103" s="47">
        <f t="shared" si="32"/>
        <v>6616.17</v>
      </c>
      <c r="J103" s="48">
        <f t="shared" si="29"/>
        <v>0.08391562891</v>
      </c>
    </row>
    <row r="104">
      <c r="A104" s="75" t="s">
        <v>229</v>
      </c>
      <c r="B104" s="41" t="s">
        <v>230</v>
      </c>
      <c r="C104" s="42">
        <v>46.62</v>
      </c>
      <c r="D104" s="107" t="s">
        <v>25</v>
      </c>
      <c r="E104" s="108">
        <v>102193.0</v>
      </c>
      <c r="F104" s="45">
        <v>1.78</v>
      </c>
      <c r="G104" s="46">
        <f t="shared" si="30"/>
        <v>0.48</v>
      </c>
      <c r="H104" s="46">
        <f t="shared" si="31"/>
        <v>2.26</v>
      </c>
      <c r="I104" s="47">
        <f t="shared" si="32"/>
        <v>105.36</v>
      </c>
      <c r="J104" s="48">
        <f t="shared" si="29"/>
        <v>0.00133632459</v>
      </c>
    </row>
    <row r="105">
      <c r="A105" s="75" t="s">
        <v>231</v>
      </c>
      <c r="B105" s="41" t="s">
        <v>232</v>
      </c>
      <c r="C105" s="42">
        <v>46.62</v>
      </c>
      <c r="D105" s="107" t="s">
        <v>25</v>
      </c>
      <c r="E105" s="51">
        <v>102225.0</v>
      </c>
      <c r="F105" s="45">
        <v>27.15</v>
      </c>
      <c r="G105" s="46">
        <f t="shared" si="30"/>
        <v>7.35</v>
      </c>
      <c r="H105" s="46">
        <f t="shared" si="31"/>
        <v>34.5</v>
      </c>
      <c r="I105" s="47">
        <f t="shared" si="32"/>
        <v>1608.39</v>
      </c>
      <c r="J105" s="48">
        <f t="shared" si="29"/>
        <v>0.02039987763</v>
      </c>
    </row>
    <row r="106">
      <c r="A106" s="75" t="s">
        <v>233</v>
      </c>
      <c r="B106" s="41" t="s">
        <v>234</v>
      </c>
      <c r="C106" s="42">
        <v>22.62</v>
      </c>
      <c r="D106" s="43" t="s">
        <v>25</v>
      </c>
      <c r="E106" s="44">
        <v>100717.0</v>
      </c>
      <c r="F106" s="45">
        <v>9.12</v>
      </c>
      <c r="G106" s="46">
        <f t="shared" si="30"/>
        <v>2.47</v>
      </c>
      <c r="H106" s="46">
        <f t="shared" si="31"/>
        <v>11.59</v>
      </c>
      <c r="I106" s="47">
        <f t="shared" si="32"/>
        <v>262.16</v>
      </c>
      <c r="J106" s="48">
        <f t="shared" si="29"/>
        <v>0.00332508404</v>
      </c>
    </row>
    <row r="107" ht="100.5" customHeight="1">
      <c r="A107" s="75" t="s">
        <v>235</v>
      </c>
      <c r="B107" s="94" t="s">
        <v>236</v>
      </c>
      <c r="C107" s="42">
        <v>18.0</v>
      </c>
      <c r="D107" s="83" t="s">
        <v>25</v>
      </c>
      <c r="E107" s="54" t="s">
        <v>237</v>
      </c>
      <c r="F107" s="45">
        <v>46.53</v>
      </c>
      <c r="G107" s="46">
        <f t="shared" si="30"/>
        <v>12.61</v>
      </c>
      <c r="H107" s="46">
        <f t="shared" si="31"/>
        <v>59.14</v>
      </c>
      <c r="I107" s="47">
        <f t="shared" si="32"/>
        <v>1064.52</v>
      </c>
      <c r="J107" s="48">
        <f t="shared" si="29"/>
        <v>0.01350174879</v>
      </c>
    </row>
    <row r="108">
      <c r="A108" s="75" t="s">
        <v>238</v>
      </c>
      <c r="B108" s="41" t="s">
        <v>239</v>
      </c>
      <c r="C108" s="42">
        <v>4.62</v>
      </c>
      <c r="D108" s="43" t="s">
        <v>25</v>
      </c>
      <c r="E108" s="44">
        <v>100721.0</v>
      </c>
      <c r="F108" s="45">
        <v>23.82</v>
      </c>
      <c r="G108" s="46">
        <f t="shared" si="30"/>
        <v>6.45</v>
      </c>
      <c r="H108" s="46">
        <f t="shared" si="31"/>
        <v>30.27</v>
      </c>
      <c r="I108" s="47">
        <f t="shared" si="32"/>
        <v>139.84</v>
      </c>
      <c r="J108" s="48">
        <f t="shared" si="29"/>
        <v>0.001773648734</v>
      </c>
    </row>
    <row r="109">
      <c r="A109" s="75" t="s">
        <v>240</v>
      </c>
      <c r="B109" s="41" t="s">
        <v>241</v>
      </c>
      <c r="C109" s="42">
        <v>45.24</v>
      </c>
      <c r="D109" s="43" t="s">
        <v>25</v>
      </c>
      <c r="E109" s="44">
        <v>100726.0</v>
      </c>
      <c r="F109" s="45">
        <v>26.3</v>
      </c>
      <c r="G109" s="46">
        <f t="shared" si="30"/>
        <v>7.12</v>
      </c>
      <c r="H109" s="46">
        <f t="shared" si="31"/>
        <v>33.42</v>
      </c>
      <c r="I109" s="47">
        <f t="shared" si="32"/>
        <v>1511.92</v>
      </c>
      <c r="J109" s="48">
        <f t="shared" si="29"/>
        <v>0.0191763086</v>
      </c>
    </row>
    <row r="110">
      <c r="A110" s="75" t="s">
        <v>242</v>
      </c>
      <c r="B110" s="41" t="s">
        <v>243</v>
      </c>
      <c r="C110" s="42">
        <v>200.0</v>
      </c>
      <c r="D110" s="43" t="s">
        <v>25</v>
      </c>
      <c r="E110" s="44">
        <v>95623.0</v>
      </c>
      <c r="F110" s="45">
        <v>9.79</v>
      </c>
      <c r="G110" s="46">
        <f t="shared" si="30"/>
        <v>2.65</v>
      </c>
      <c r="H110" s="46">
        <f t="shared" si="31"/>
        <v>12.44</v>
      </c>
      <c r="I110" s="47">
        <f t="shared" si="32"/>
        <v>2488</v>
      </c>
      <c r="J110" s="48">
        <f t="shared" si="29"/>
        <v>0.03155633618</v>
      </c>
    </row>
    <row r="111">
      <c r="A111" s="75" t="s">
        <v>244</v>
      </c>
      <c r="B111" s="41" t="s">
        <v>245</v>
      </c>
      <c r="C111" s="42">
        <v>100.0</v>
      </c>
      <c r="D111" s="43" t="s">
        <v>25</v>
      </c>
      <c r="E111" s="54">
        <v>99814.0</v>
      </c>
      <c r="F111" s="45">
        <v>1.86</v>
      </c>
      <c r="G111" s="46">
        <f t="shared" si="30"/>
        <v>0.5</v>
      </c>
      <c r="H111" s="46">
        <f t="shared" si="31"/>
        <v>2.36</v>
      </c>
      <c r="I111" s="47">
        <f t="shared" si="32"/>
        <v>236</v>
      </c>
      <c r="J111" s="48">
        <f t="shared" si="29"/>
        <v>0.002993285908</v>
      </c>
    </row>
    <row r="112">
      <c r="A112" s="75" t="s">
        <v>246</v>
      </c>
      <c r="B112" s="41" t="s">
        <v>247</v>
      </c>
      <c r="C112" s="42">
        <v>190.0</v>
      </c>
      <c r="D112" s="43" t="s">
        <v>25</v>
      </c>
      <c r="E112" s="54" t="s">
        <v>248</v>
      </c>
      <c r="F112" s="80">
        <v>2.1852899999999997</v>
      </c>
      <c r="G112" s="46">
        <f t="shared" si="30"/>
        <v>0.59</v>
      </c>
      <c r="H112" s="46">
        <f t="shared" si="31"/>
        <v>2.77</v>
      </c>
      <c r="I112" s="47">
        <f t="shared" si="32"/>
        <v>526.3</v>
      </c>
      <c r="J112" s="48">
        <f t="shared" si="29"/>
        <v>0.006675281242</v>
      </c>
    </row>
    <row r="113">
      <c r="A113" s="75" t="s">
        <v>249</v>
      </c>
      <c r="B113" s="41" t="s">
        <v>250</v>
      </c>
      <c r="C113" s="42">
        <v>5.07</v>
      </c>
      <c r="D113" s="43" t="s">
        <v>25</v>
      </c>
      <c r="E113" s="44">
        <v>102491.0</v>
      </c>
      <c r="F113" s="45">
        <v>19.16</v>
      </c>
      <c r="G113" s="46">
        <f t="shared" si="30"/>
        <v>5.19</v>
      </c>
      <c r="H113" s="46">
        <f t="shared" si="31"/>
        <v>24.35</v>
      </c>
      <c r="I113" s="47">
        <f t="shared" si="32"/>
        <v>123.45</v>
      </c>
      <c r="J113" s="48">
        <f t="shared" si="29"/>
        <v>0.001565767565</v>
      </c>
    </row>
    <row r="114">
      <c r="A114" s="75" t="s">
        <v>251</v>
      </c>
      <c r="B114" s="41" t="s">
        <v>252</v>
      </c>
      <c r="C114" s="42">
        <v>5.07</v>
      </c>
      <c r="D114" s="43" t="s">
        <v>25</v>
      </c>
      <c r="E114" s="44">
        <v>102513.0</v>
      </c>
      <c r="F114" s="45">
        <v>45.91</v>
      </c>
      <c r="G114" s="46">
        <f t="shared" si="30"/>
        <v>12.44</v>
      </c>
      <c r="H114" s="46">
        <f t="shared" si="31"/>
        <v>58.35</v>
      </c>
      <c r="I114" s="47">
        <f t="shared" si="32"/>
        <v>295.83</v>
      </c>
      <c r="J114" s="48">
        <f t="shared" si="29"/>
        <v>0.003752134619</v>
      </c>
    </row>
    <row r="115">
      <c r="A115" s="59"/>
      <c r="B115" s="60"/>
      <c r="C115" s="61"/>
      <c r="D115" s="62"/>
      <c r="E115" s="63"/>
      <c r="F115" s="61"/>
      <c r="G115" s="64"/>
      <c r="H115" s="64"/>
      <c r="I115" s="65"/>
      <c r="J115" s="66"/>
    </row>
    <row r="116">
      <c r="A116" s="32" t="s">
        <v>253</v>
      </c>
      <c r="B116" s="33" t="s">
        <v>254</v>
      </c>
      <c r="C116" s="34"/>
      <c r="D116" s="35"/>
      <c r="E116" s="36"/>
      <c r="F116" s="35"/>
      <c r="G116" s="37"/>
      <c r="H116" s="37"/>
      <c r="I116" s="38">
        <f>SUM(I117:I118)</f>
        <v>1199.16</v>
      </c>
      <c r="J116" s="39">
        <f t="shared" ref="J116:J118" si="33">I116/I$120</f>
        <v>0.01520944377</v>
      </c>
    </row>
    <row r="117">
      <c r="A117" s="75" t="s">
        <v>255</v>
      </c>
      <c r="B117" s="41" t="s">
        <v>256</v>
      </c>
      <c r="C117" s="42">
        <v>221.04</v>
      </c>
      <c r="D117" s="43" t="s">
        <v>25</v>
      </c>
      <c r="E117" s="44">
        <v>99803.0</v>
      </c>
      <c r="F117" s="45">
        <v>2.01</v>
      </c>
      <c r="G117" s="46">
        <f t="shared" ref="G117:G118" si="34">TRUNC(F117*$G$9,2)</f>
        <v>0.54</v>
      </c>
      <c r="H117" s="46">
        <f t="shared" ref="H117:H118" si="35">TRUNC(G117+F117,2)</f>
        <v>2.55</v>
      </c>
      <c r="I117" s="47">
        <f t="shared" ref="I117:I118" si="36">TRUNC(H117*C117,2)</f>
        <v>563.65</v>
      </c>
      <c r="J117" s="48">
        <f t="shared" si="33"/>
        <v>0.007149006787</v>
      </c>
    </row>
    <row r="118">
      <c r="A118" s="75" t="s">
        <v>257</v>
      </c>
      <c r="B118" s="41" t="s">
        <v>258</v>
      </c>
      <c r="C118" s="42">
        <v>1.0</v>
      </c>
      <c r="D118" s="43" t="s">
        <v>19</v>
      </c>
      <c r="E118" s="54" t="s">
        <v>190</v>
      </c>
      <c r="F118" s="80">
        <v>500.0</v>
      </c>
      <c r="G118" s="46">
        <f t="shared" si="34"/>
        <v>135.51</v>
      </c>
      <c r="H118" s="46">
        <f t="shared" si="35"/>
        <v>635.51</v>
      </c>
      <c r="I118" s="47">
        <f t="shared" si="36"/>
        <v>635.51</v>
      </c>
      <c r="J118" s="48">
        <f t="shared" si="33"/>
        <v>0.008060436979</v>
      </c>
    </row>
    <row r="119">
      <c r="A119" s="59"/>
      <c r="B119" s="60"/>
      <c r="C119" s="61"/>
      <c r="D119" s="62"/>
      <c r="E119" s="63"/>
      <c r="F119" s="61"/>
      <c r="G119" s="64"/>
      <c r="H119" s="64"/>
      <c r="I119" s="65"/>
      <c r="J119" s="66"/>
    </row>
    <row r="120">
      <c r="A120" s="109"/>
      <c r="B120" s="33"/>
      <c r="C120" s="34"/>
      <c r="D120" s="35"/>
      <c r="E120" s="36"/>
      <c r="F120" s="37" t="s">
        <v>259</v>
      </c>
      <c r="G120" s="37"/>
      <c r="H120" s="37" t="s">
        <v>260</v>
      </c>
      <c r="I120" s="38">
        <f>SUM(I10+I18+I33+I40+I47+I64+I92+I97+I116)</f>
        <v>78843.12</v>
      </c>
      <c r="J120" s="39">
        <f>(J10+J18+J33+J40+J47+J64+J92+J97+J116)</f>
        <v>1</v>
      </c>
    </row>
    <row r="121" ht="12.75" customHeight="1">
      <c r="A121" s="110"/>
      <c r="B121" s="111"/>
      <c r="C121" s="110"/>
      <c r="D121" s="110"/>
      <c r="E121" s="112"/>
      <c r="F121" s="110"/>
      <c r="G121" s="110"/>
      <c r="H121" s="113"/>
      <c r="I121" s="113"/>
      <c r="J121" s="113"/>
    </row>
    <row r="122" ht="15.0" customHeight="1">
      <c r="A122" s="110"/>
      <c r="B122" s="114" t="s">
        <v>261</v>
      </c>
      <c r="C122" s="113">
        <f>I120</f>
        <v>78843.12</v>
      </c>
      <c r="E122" s="115" t="s">
        <v>262</v>
      </c>
      <c r="F122" s="110"/>
      <c r="G122" s="110"/>
      <c r="H122" s="113"/>
      <c r="I122" s="113"/>
      <c r="J122" s="113"/>
    </row>
    <row r="123" ht="12.75" customHeight="1">
      <c r="A123" s="110"/>
      <c r="B123" s="116"/>
      <c r="C123" s="117"/>
      <c r="D123" s="117"/>
      <c r="E123" s="118"/>
      <c r="F123" s="117"/>
      <c r="G123" s="117"/>
      <c r="H123" s="117"/>
      <c r="I123" s="117"/>
      <c r="J123" s="117"/>
    </row>
    <row r="124" ht="12.75" customHeight="1">
      <c r="A124" s="110"/>
      <c r="B124" s="119"/>
      <c r="C124" s="110"/>
      <c r="D124" s="110"/>
      <c r="E124" s="112"/>
      <c r="F124" s="120"/>
      <c r="G124" s="110"/>
      <c r="H124" s="110"/>
      <c r="I124" s="110"/>
      <c r="J124" s="110"/>
    </row>
    <row r="125" ht="12.0" customHeight="1">
      <c r="A125" s="110"/>
      <c r="B125" s="119"/>
      <c r="C125" s="110"/>
      <c r="D125" s="110"/>
      <c r="E125" s="112"/>
      <c r="F125" s="120"/>
      <c r="G125" s="110"/>
      <c r="H125" s="110"/>
      <c r="I125" s="110"/>
      <c r="J125" s="110"/>
    </row>
    <row r="126" ht="12.75" customHeight="1">
      <c r="A126" s="121" t="s">
        <v>263</v>
      </c>
    </row>
    <row r="127" ht="12.75" customHeight="1">
      <c r="A127" s="110" t="s">
        <v>264</v>
      </c>
    </row>
    <row r="128" ht="12.75" customHeight="1">
      <c r="A128" s="110" t="s">
        <v>265</v>
      </c>
    </row>
    <row r="129" ht="12.75" customHeight="1">
      <c r="A129" s="110" t="s">
        <v>266</v>
      </c>
    </row>
  </sheetData>
  <mergeCells count="12">
    <mergeCell ref="A6:B6"/>
    <mergeCell ref="C122:D122"/>
    <mergeCell ref="A126:J126"/>
    <mergeCell ref="A127:J127"/>
    <mergeCell ref="A128:J128"/>
    <mergeCell ref="A129:J129"/>
    <mergeCell ref="A1:J1"/>
    <mergeCell ref="A2:J2"/>
    <mergeCell ref="A3:B3"/>
    <mergeCell ref="A4:J4"/>
    <mergeCell ref="A5:F5"/>
    <mergeCell ref="C6:H6"/>
  </mergeCells>
  <hyperlinks>
    <hyperlink r:id="rId1" ref="B27"/>
    <hyperlink r:id="rId2" ref="B51"/>
    <hyperlink r:id="rId3" ref="B52"/>
    <hyperlink r:id="rId4" ref="B53"/>
    <hyperlink r:id="rId5" ref="B56"/>
    <hyperlink r:id="rId6" ref="B69"/>
    <hyperlink r:id="rId7" ref="B70"/>
    <hyperlink r:id="rId8" ref="B71"/>
    <hyperlink r:id="rId9" ref="B72"/>
    <hyperlink r:id="rId10" ref="B73"/>
    <hyperlink r:id="rId11" ref="B74"/>
    <hyperlink r:id="rId12" ref="B75"/>
    <hyperlink r:id="rId13" ref="B76"/>
    <hyperlink r:id="rId14" ref="B83"/>
    <hyperlink r:id="rId15" ref="B93"/>
    <hyperlink r:id="rId16" ref="B107"/>
  </hyperlinks>
  <printOptions/>
  <pageMargins bottom="0.2511083173426852" footer="0.0" header="0.0" left="0.25" right="0.25" top="0.22927281148679948"/>
  <pageSetup fitToHeight="0" paperSize="9" orientation="landscape"/>
  <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122" t="s">
        <v>0</v>
      </c>
      <c r="B1" s="123"/>
      <c r="C1" s="123"/>
      <c r="D1" s="123"/>
      <c r="E1" s="123"/>
      <c r="F1" s="124"/>
    </row>
    <row r="2" ht="17.25" customHeight="1">
      <c r="A2" s="2" t="s">
        <v>1</v>
      </c>
      <c r="F2" s="125"/>
    </row>
    <row r="3" ht="17.25" customHeight="1">
      <c r="A3" s="126" t="s">
        <v>267</v>
      </c>
      <c r="F3" s="125"/>
    </row>
    <row r="4" ht="17.25" customHeight="1">
      <c r="A4" s="6" t="s">
        <v>3</v>
      </c>
      <c r="F4" s="125"/>
    </row>
    <row r="5" ht="17.25" customHeight="1">
      <c r="A5" s="127" t="str">
        <f>'ORÇAMENTO (AREIA BRANCA)'!A6</f>
        <v>DATA: 26 DE JUNHO DE 2024</v>
      </c>
      <c r="F5" s="125"/>
    </row>
    <row r="6" ht="17.25" customHeight="1">
      <c r="A6" s="128"/>
      <c r="B6" s="16"/>
      <c r="C6" s="17"/>
      <c r="D6" s="17"/>
      <c r="E6" s="17"/>
      <c r="F6" s="17"/>
    </row>
    <row r="7" ht="17.25" customHeight="1">
      <c r="A7" s="128"/>
      <c r="B7" s="129"/>
      <c r="C7" s="19"/>
      <c r="D7" s="19"/>
      <c r="E7" s="19"/>
      <c r="F7" s="19"/>
    </row>
    <row r="8" ht="28.5" customHeight="1">
      <c r="A8" s="130" t="s">
        <v>268</v>
      </c>
      <c r="B8" s="123"/>
      <c r="C8" s="123"/>
      <c r="D8" s="123"/>
      <c r="E8" s="123"/>
      <c r="F8" s="123"/>
    </row>
    <row r="9" ht="28.5" customHeight="1">
      <c r="A9" s="131"/>
      <c r="B9" s="131"/>
      <c r="C9" s="131"/>
      <c r="D9" s="131"/>
      <c r="E9" s="131"/>
      <c r="F9" s="131"/>
    </row>
    <row r="10">
      <c r="A10" s="132" t="s">
        <v>5</v>
      </c>
      <c r="B10" s="133" t="s">
        <v>6</v>
      </c>
      <c r="C10" s="133" t="s">
        <v>269</v>
      </c>
      <c r="D10" s="133" t="s">
        <v>14</v>
      </c>
      <c r="E10" s="133" t="s">
        <v>270</v>
      </c>
      <c r="F10" s="133" t="s">
        <v>271</v>
      </c>
    </row>
    <row r="11" ht="13.5" customHeight="1">
      <c r="A11" s="134"/>
      <c r="B11" s="134"/>
      <c r="C11" s="134"/>
      <c r="D11" s="134"/>
      <c r="E11" s="134"/>
      <c r="F11" s="134"/>
    </row>
    <row r="12" ht="15.75" customHeight="1">
      <c r="A12" s="135">
        <v>1.0</v>
      </c>
      <c r="B12" s="136" t="str">
        <f>'ORÇAMENTO (AREIA BRANCA)'!B10</f>
        <v>ITENS PRELIMINARES</v>
      </c>
      <c r="C12" s="137">
        <f>'ORÇAMENTO (AREIA BRANCA)'!I10</f>
        <v>2514.92</v>
      </c>
      <c r="D12" s="138">
        <f>C12/C$30</f>
        <v>0.03189777371</v>
      </c>
      <c r="E12" s="139">
        <f t="shared" ref="E12:F12" si="1">E13*$C12</f>
        <v>1257.46</v>
      </c>
      <c r="F12" s="139">
        <f t="shared" si="1"/>
        <v>1257.46</v>
      </c>
    </row>
    <row r="13" ht="15.75" customHeight="1">
      <c r="A13" s="134"/>
      <c r="B13" s="134"/>
      <c r="C13" s="134"/>
      <c r="D13" s="134"/>
      <c r="E13" s="140">
        <v>0.5</v>
      </c>
      <c r="F13" s="140">
        <v>0.5</v>
      </c>
    </row>
    <row r="14" ht="15.75" customHeight="1">
      <c r="A14" s="135">
        <v>2.0</v>
      </c>
      <c r="B14" s="136" t="str">
        <f>'ORÇAMENTO (AREIA BRANCA)'!B18</f>
        <v>COBERTURA E IMPERMEABILIZAÇÕES</v>
      </c>
      <c r="C14" s="137">
        <f>'ORÇAMENTO (AREIA BRANCA)'!I18</f>
        <v>6064.62</v>
      </c>
      <c r="D14" s="138">
        <f>C14/C$30</f>
        <v>0.07692009144</v>
      </c>
      <c r="E14" s="139">
        <f t="shared" ref="E14:F14" si="2">E15*$C14</f>
        <v>4851.696</v>
      </c>
      <c r="F14" s="139">
        <f t="shared" si="2"/>
        <v>1212.924</v>
      </c>
    </row>
    <row r="15" ht="15.75" customHeight="1">
      <c r="A15" s="134"/>
      <c r="B15" s="134"/>
      <c r="C15" s="134"/>
      <c r="D15" s="134"/>
      <c r="E15" s="140">
        <v>0.8</v>
      </c>
      <c r="F15" s="140">
        <v>0.2</v>
      </c>
    </row>
    <row r="16" ht="15.75" customHeight="1">
      <c r="A16" s="135">
        <v>3.0</v>
      </c>
      <c r="B16" s="141" t="str">
        <f>'ORÇAMENTO (AREIA BRANCA)'!B33</f>
        <v>REVESTIMENTOS</v>
      </c>
      <c r="C16" s="137">
        <f>'ORÇAMENTO (AREIA BRANCA)'!I33</f>
        <v>737.89</v>
      </c>
      <c r="D16" s="138">
        <f>C16/C$30</f>
        <v>0.009358964993</v>
      </c>
      <c r="E16" s="139">
        <f t="shared" ref="E16:F16" si="3">E17*$C16</f>
        <v>368.945</v>
      </c>
      <c r="F16" s="139">
        <f t="shared" si="3"/>
        <v>368.945</v>
      </c>
    </row>
    <row r="17" ht="15.75" customHeight="1">
      <c r="A17" s="134"/>
      <c r="B17" s="134"/>
      <c r="C17" s="134"/>
      <c r="D17" s="134"/>
      <c r="E17" s="142">
        <v>0.5</v>
      </c>
      <c r="F17" s="142">
        <v>0.5</v>
      </c>
    </row>
    <row r="18" ht="15.75" customHeight="1">
      <c r="A18" s="135">
        <v>4.0</v>
      </c>
      <c r="B18" s="141" t="str">
        <f>'ORÇAMENTO (AREIA BRANCA)'!B40</f>
        <v>PISOS</v>
      </c>
      <c r="C18" s="137">
        <f>'ORÇAMENTO (AREIA BRANCA)'!I40</f>
        <v>2676.53</v>
      </c>
      <c r="D18" s="138">
        <f>C18/C$30</f>
        <v>0.03394754038</v>
      </c>
      <c r="E18" s="139">
        <f t="shared" ref="E18:F18" si="4">E19*$C18</f>
        <v>1338.265</v>
      </c>
      <c r="F18" s="139">
        <f t="shared" si="4"/>
        <v>1338.265</v>
      </c>
    </row>
    <row r="19" ht="15.75" customHeight="1">
      <c r="A19" s="134"/>
      <c r="B19" s="134"/>
      <c r="C19" s="134"/>
      <c r="D19" s="134"/>
      <c r="E19" s="142">
        <v>0.5</v>
      </c>
      <c r="F19" s="142">
        <v>0.5</v>
      </c>
    </row>
    <row r="20" ht="15.75" customHeight="1">
      <c r="A20" s="135">
        <v>5.0</v>
      </c>
      <c r="B20" s="141" t="str">
        <f>'ORÇAMENTO (AREIA BRANCA)'!B47</f>
        <v>ESQUADRIAS</v>
      </c>
      <c r="C20" s="137">
        <f>'ORÇAMENTO (AREIA BRANCA)'!I47</f>
        <v>29890</v>
      </c>
      <c r="D20" s="138">
        <f>C20/C$30</f>
        <v>0.3791072702</v>
      </c>
      <c r="E20" s="139">
        <f t="shared" ref="E20:F20" si="5">E21*$C20</f>
        <v>17934</v>
      </c>
      <c r="F20" s="139">
        <f t="shared" si="5"/>
        <v>11956</v>
      </c>
    </row>
    <row r="21" ht="15.75" customHeight="1">
      <c r="A21" s="134"/>
      <c r="B21" s="134"/>
      <c r="C21" s="134"/>
      <c r="D21" s="134"/>
      <c r="E21" s="142">
        <v>0.6</v>
      </c>
      <c r="F21" s="142">
        <v>0.4</v>
      </c>
    </row>
    <row r="22" ht="15.75" customHeight="1">
      <c r="A22" s="135">
        <v>6.0</v>
      </c>
      <c r="B22" s="141" t="str">
        <f>'ORÇAMENTO (AREIA BRANCA)'!B64</f>
        <v>INSTALAÇÕES</v>
      </c>
      <c r="C22" s="137">
        <f>'ORÇAMENTO (AREIA BRANCA)'!I64</f>
        <v>14573.46</v>
      </c>
      <c r="D22" s="138">
        <f>C22/C$30</f>
        <v>0.1848412392</v>
      </c>
      <c r="E22" s="139">
        <f t="shared" ref="E22:F22" si="6">E23*$C22</f>
        <v>7286.73</v>
      </c>
      <c r="F22" s="139">
        <f t="shared" si="6"/>
        <v>7286.73</v>
      </c>
    </row>
    <row r="23" ht="15.75" customHeight="1">
      <c r="A23" s="134"/>
      <c r="B23" s="134"/>
      <c r="C23" s="134"/>
      <c r="D23" s="134"/>
      <c r="E23" s="142">
        <v>0.5</v>
      </c>
      <c r="F23" s="142">
        <v>0.5</v>
      </c>
    </row>
    <row r="24" ht="15.75" customHeight="1">
      <c r="A24" s="135">
        <v>7.0</v>
      </c>
      <c r="B24" s="141" t="str">
        <f>'ORÇAMENTO (AREIA BRANCA)'!B92</f>
        <v>SINALIZAÇÃO</v>
      </c>
      <c r="C24" s="137">
        <f>'ORÇAMENTO (AREIA BRANCA)'!I92</f>
        <v>1705.96</v>
      </c>
      <c r="D24" s="138">
        <f>C24/C$30</f>
        <v>0.02163739842</v>
      </c>
      <c r="E24" s="139">
        <f t="shared" ref="E24:F24" si="7">E25*$C24</f>
        <v>0</v>
      </c>
      <c r="F24" s="139">
        <f t="shared" si="7"/>
        <v>1705.96</v>
      </c>
    </row>
    <row r="25" ht="15.75" customHeight="1">
      <c r="A25" s="134"/>
      <c r="B25" s="134"/>
      <c r="C25" s="134"/>
      <c r="D25" s="134"/>
      <c r="E25" s="142"/>
      <c r="F25" s="142">
        <v>1.0</v>
      </c>
    </row>
    <row r="26" ht="15.75" customHeight="1">
      <c r="A26" s="135">
        <v>8.0</v>
      </c>
      <c r="B26" s="141" t="str">
        <f>'ORÇAMENTO (AREIA BRANCA)'!B97</f>
        <v>PINTURA</v>
      </c>
      <c r="C26" s="137">
        <f>'ORÇAMENTO (AREIA BRANCA)'!I97</f>
        <v>19480.58</v>
      </c>
      <c r="D26" s="138">
        <f>C26/C$30</f>
        <v>0.2470802779</v>
      </c>
      <c r="E26" s="139">
        <f t="shared" ref="E26:F26" si="8">E27*$C26</f>
        <v>7792.232</v>
      </c>
      <c r="F26" s="139">
        <f t="shared" si="8"/>
        <v>11688.348</v>
      </c>
    </row>
    <row r="27" ht="15.75" customHeight="1">
      <c r="A27" s="134"/>
      <c r="B27" s="134"/>
      <c r="C27" s="134"/>
      <c r="D27" s="134"/>
      <c r="E27" s="142">
        <v>0.4</v>
      </c>
      <c r="F27" s="142">
        <v>0.6</v>
      </c>
    </row>
    <row r="28" ht="15.75" customHeight="1">
      <c r="A28" s="135">
        <v>9.0</v>
      </c>
      <c r="B28" s="141" t="str">
        <f>'ORÇAMENTO (AREIA BRANCA)'!B116</f>
        <v>DIVERSOS</v>
      </c>
      <c r="C28" s="137">
        <f>'ORÇAMENTO (AREIA BRANCA)'!I116</f>
        <v>1199.16</v>
      </c>
      <c r="D28" s="138">
        <f>C28/C$30</f>
        <v>0.01520944377</v>
      </c>
      <c r="E28" s="139">
        <f t="shared" ref="E28:F28" si="9">E29*$C28</f>
        <v>0</v>
      </c>
      <c r="F28" s="139">
        <f t="shared" si="9"/>
        <v>1199.16</v>
      </c>
    </row>
    <row r="29" ht="15.75" customHeight="1">
      <c r="A29" s="134"/>
      <c r="B29" s="134"/>
      <c r="C29" s="134"/>
      <c r="D29" s="134"/>
      <c r="E29" s="142"/>
      <c r="F29" s="142">
        <v>1.0</v>
      </c>
    </row>
    <row r="30" ht="31.5" customHeight="1">
      <c r="A30" s="143"/>
      <c r="B30" s="144" t="s">
        <v>272</v>
      </c>
      <c r="C30" s="145">
        <f t="shared" ref="C30:D30" si="10">SUM(C12:C29)</f>
        <v>78843.12</v>
      </c>
      <c r="D30" s="146">
        <f t="shared" si="10"/>
        <v>1</v>
      </c>
      <c r="E30" s="147">
        <f t="shared" ref="E30:F30" si="11">E12+E14+E16+E18+E20+E22+E24+E26+E28</f>
        <v>40829.328</v>
      </c>
      <c r="F30" s="148">
        <f t="shared" si="11"/>
        <v>38013.792</v>
      </c>
    </row>
    <row r="31" ht="31.5" customHeight="1">
      <c r="A31" s="143"/>
      <c r="B31" s="144" t="s">
        <v>273</v>
      </c>
      <c r="C31" s="149" t="s">
        <v>274</v>
      </c>
      <c r="D31" s="83" t="s">
        <v>274</v>
      </c>
      <c r="E31" s="148">
        <f>E30</f>
        <v>40829.328</v>
      </c>
      <c r="F31" s="148">
        <f>E31+F30</f>
        <v>78843.12</v>
      </c>
    </row>
    <row r="32" ht="31.5" customHeight="1">
      <c r="A32" s="143"/>
      <c r="B32" s="144" t="s">
        <v>275</v>
      </c>
      <c r="C32" s="149" t="s">
        <v>274</v>
      </c>
      <c r="D32" s="83" t="s">
        <v>274</v>
      </c>
      <c r="E32" s="142">
        <f t="shared" ref="E32:F32" si="12">E30/$C$30</f>
        <v>0.5178553056</v>
      </c>
      <c r="F32" s="142">
        <f t="shared" si="12"/>
        <v>0.4821446944</v>
      </c>
    </row>
    <row r="33" ht="31.5" customHeight="1">
      <c r="A33" s="143"/>
      <c r="B33" s="144" t="s">
        <v>276</v>
      </c>
      <c r="C33" s="149" t="s">
        <v>274</v>
      </c>
      <c r="D33" s="83" t="s">
        <v>274</v>
      </c>
      <c r="E33" s="142">
        <f t="shared" ref="E33:F33" si="13">E31/$C30</f>
        <v>0.5178553056</v>
      </c>
      <c r="F33" s="142">
        <f t="shared" si="13"/>
        <v>1</v>
      </c>
    </row>
    <row r="34" ht="15.75" customHeight="1">
      <c r="A34" s="150"/>
      <c r="B34" s="150"/>
      <c r="C34" s="150"/>
      <c r="D34" s="150"/>
      <c r="E34" s="150"/>
      <c r="F34" s="150"/>
    </row>
    <row r="35" ht="15.75" customHeight="1">
      <c r="A35" s="150"/>
      <c r="B35" s="150"/>
      <c r="C35" s="151"/>
      <c r="D35" s="152"/>
      <c r="E35" s="150"/>
      <c r="F35" s="150"/>
    </row>
    <row r="36" ht="15.75" customHeight="1">
      <c r="A36" s="153"/>
      <c r="B36" s="153"/>
      <c r="C36" s="153"/>
      <c r="D36" s="153"/>
      <c r="E36" s="153"/>
      <c r="F36" s="153"/>
    </row>
    <row r="37" ht="15.75" customHeight="1">
      <c r="A37" s="153"/>
      <c r="B37" s="153"/>
      <c r="C37" s="153"/>
      <c r="D37" s="153"/>
      <c r="E37" s="153"/>
      <c r="F37" s="153"/>
    </row>
    <row r="38" ht="15.75" customHeight="1">
      <c r="A38" s="153"/>
      <c r="B38" s="153"/>
      <c r="C38" s="153"/>
      <c r="D38" s="153"/>
      <c r="E38" s="153"/>
      <c r="F38" s="153"/>
    </row>
    <row r="39" ht="15.75" customHeight="1">
      <c r="A39" s="154" t="s">
        <v>263</v>
      </c>
    </row>
    <row r="40">
      <c r="A40" s="153" t="s">
        <v>264</v>
      </c>
    </row>
    <row r="41">
      <c r="A41" s="153" t="s">
        <v>265</v>
      </c>
    </row>
    <row r="42" ht="13.5" customHeight="1">
      <c r="A42" s="153" t="s">
        <v>266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3479133348952339" footer="0.0" header="0.0" left="0.3781666683643847" right="0.39329333509896003" top="0.3781666683643847"/>
  <pageSetup fitToWidth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  <col customWidth="1" min="7" max="7" width="13.88"/>
  </cols>
  <sheetData>
    <row r="1" ht="19.5" customHeight="1">
      <c r="A1" s="1" t="s">
        <v>0</v>
      </c>
    </row>
    <row r="2" ht="17.25" customHeight="1">
      <c r="A2" s="155" t="s">
        <v>1</v>
      </c>
      <c r="B2" s="8"/>
      <c r="C2" s="8"/>
      <c r="D2" s="8"/>
      <c r="E2" s="8"/>
      <c r="F2" s="8"/>
      <c r="G2" s="8"/>
    </row>
    <row r="3" ht="17.25" customHeight="1">
      <c r="A3" s="156" t="s">
        <v>277</v>
      </c>
      <c r="B3" s="8"/>
      <c r="C3" s="8"/>
      <c r="D3" s="8"/>
      <c r="E3" s="8"/>
      <c r="F3" s="8"/>
      <c r="G3" s="156"/>
    </row>
    <row r="4" ht="17.25" customHeight="1">
      <c r="A4" s="157" t="s">
        <v>3</v>
      </c>
      <c r="B4" s="8"/>
      <c r="C4" s="8"/>
      <c r="D4" s="8"/>
      <c r="E4" s="8"/>
      <c r="F4" s="8"/>
      <c r="G4" s="158"/>
    </row>
    <row r="5" ht="17.25" customHeight="1">
      <c r="A5" s="159" t="str">
        <f>'CRONOGRAMA (AREIA BRANCA)'!A5</f>
        <v>DATA: 26 DE JUNHO DE 2024</v>
      </c>
      <c r="B5" s="8"/>
      <c r="C5" s="8"/>
      <c r="D5" s="8"/>
      <c r="E5" s="8"/>
      <c r="F5" s="8"/>
      <c r="G5" s="158"/>
    </row>
    <row r="6" ht="17.25" customHeight="1">
      <c r="A6" s="16"/>
      <c r="B6" s="17"/>
      <c r="C6" s="17"/>
      <c r="D6" s="17"/>
      <c r="E6" s="17"/>
      <c r="F6" s="17"/>
      <c r="G6" s="160"/>
    </row>
    <row r="7" ht="12.75" customHeight="1">
      <c r="A7" s="160"/>
      <c r="B7" s="160"/>
      <c r="C7" s="160"/>
      <c r="D7" s="160"/>
      <c r="E7" s="160"/>
      <c r="F7" s="160"/>
      <c r="G7" s="160"/>
    </row>
    <row r="8" ht="12.75" customHeight="1">
      <c r="A8" s="160" t="s">
        <v>278</v>
      </c>
      <c r="B8" s="160"/>
      <c r="C8" s="160"/>
      <c r="D8" s="160"/>
      <c r="E8" s="160"/>
      <c r="F8" s="160"/>
      <c r="G8" s="160"/>
    </row>
    <row r="9" ht="15.0" customHeight="1">
      <c r="A9" s="161"/>
      <c r="B9" s="161"/>
      <c r="C9" s="161"/>
      <c r="D9" s="161"/>
      <c r="E9" s="161"/>
      <c r="F9" s="161"/>
      <c r="G9" s="161"/>
    </row>
    <row r="10" ht="15.0" customHeight="1">
      <c r="A10" s="162" t="s">
        <v>279</v>
      </c>
      <c r="B10" s="162"/>
      <c r="C10" s="162"/>
      <c r="D10" s="161"/>
      <c r="E10" s="161"/>
      <c r="F10" s="161"/>
      <c r="G10" s="161"/>
    </row>
    <row r="11" ht="15.0" customHeight="1">
      <c r="A11" s="161"/>
      <c r="B11" s="163"/>
      <c r="C11" s="164"/>
      <c r="D11" s="164"/>
      <c r="E11" s="163"/>
      <c r="F11" s="163"/>
      <c r="G11" s="161"/>
    </row>
    <row r="12" ht="15.0" customHeight="1">
      <c r="A12" s="161"/>
      <c r="B12" s="163"/>
      <c r="C12" s="164"/>
      <c r="D12" s="164"/>
      <c r="E12" s="163"/>
      <c r="F12" s="163"/>
      <c r="G12" s="161"/>
    </row>
    <row r="13" ht="15.0" customHeight="1">
      <c r="A13" s="165"/>
      <c r="B13" s="166" t="s">
        <v>280</v>
      </c>
      <c r="C13" s="167" t="s">
        <v>281</v>
      </c>
      <c r="D13" s="168">
        <v>0.055</v>
      </c>
      <c r="E13" s="169" t="s">
        <v>282</v>
      </c>
      <c r="F13" s="161"/>
      <c r="G13" s="161"/>
    </row>
    <row r="14" ht="15.0" customHeight="1">
      <c r="A14" s="165"/>
      <c r="B14" s="166" t="s">
        <v>283</v>
      </c>
      <c r="C14" s="167" t="s">
        <v>284</v>
      </c>
      <c r="D14" s="168">
        <v>0.0896</v>
      </c>
      <c r="E14" s="169" t="s">
        <v>282</v>
      </c>
      <c r="F14" s="161"/>
      <c r="G14" s="161"/>
    </row>
    <row r="15" ht="15.0" customHeight="1">
      <c r="A15" s="165"/>
      <c r="B15" s="166" t="s">
        <v>285</v>
      </c>
      <c r="C15" s="167" t="s">
        <v>286</v>
      </c>
      <c r="D15" s="168">
        <v>0.008</v>
      </c>
      <c r="E15" s="169" t="s">
        <v>287</v>
      </c>
      <c r="F15" s="161"/>
      <c r="G15" s="161"/>
    </row>
    <row r="16" ht="15.0" customHeight="1">
      <c r="A16" s="165"/>
      <c r="B16" s="166" t="s">
        <v>288</v>
      </c>
      <c r="C16" s="167" t="s">
        <v>289</v>
      </c>
      <c r="D16" s="168">
        <v>0.0127</v>
      </c>
      <c r="E16" s="169" t="s">
        <v>287</v>
      </c>
      <c r="F16" s="161"/>
      <c r="G16" s="161"/>
    </row>
    <row r="17" ht="15.0" customHeight="1">
      <c r="A17" s="165"/>
      <c r="B17" s="166" t="s">
        <v>290</v>
      </c>
      <c r="C17" s="167" t="s">
        <v>291</v>
      </c>
      <c r="D17" s="168">
        <v>0.0123</v>
      </c>
      <c r="E17" s="169" t="s">
        <v>287</v>
      </c>
      <c r="F17" s="170"/>
      <c r="G17" s="161"/>
    </row>
    <row r="18" ht="15.0" customHeight="1">
      <c r="A18" s="171"/>
      <c r="B18" s="166" t="s">
        <v>292</v>
      </c>
      <c r="C18" s="167" t="s">
        <v>293</v>
      </c>
      <c r="D18" s="168">
        <f>(5*0.6+0.65+3)/100</f>
        <v>0.0665</v>
      </c>
      <c r="E18" s="172"/>
      <c r="F18" s="173" t="s">
        <v>294</v>
      </c>
      <c r="G18" s="169"/>
    </row>
    <row r="19" ht="15.0" customHeight="1">
      <c r="A19" s="161"/>
      <c r="B19" s="161"/>
      <c r="C19" s="174"/>
      <c r="D19" s="174"/>
      <c r="E19" s="175"/>
      <c r="F19" s="176" t="s">
        <v>295</v>
      </c>
      <c r="G19" s="169"/>
    </row>
    <row r="20" ht="15.0" customHeight="1">
      <c r="A20" s="161"/>
      <c r="B20" s="177"/>
      <c r="C20" s="178" t="s">
        <v>296</v>
      </c>
      <c r="D20" s="179">
        <f>((((1+D13+D15+D16)*(1+D17)*(1+D14))/(1-D18))-1)</f>
        <v>0.2710223219</v>
      </c>
      <c r="E20" s="180"/>
      <c r="F20" s="181" t="s">
        <v>297</v>
      </c>
      <c r="G20" s="169"/>
    </row>
    <row r="21" ht="15.0" customHeight="1">
      <c r="A21" s="161"/>
      <c r="B21" s="161"/>
      <c r="C21" s="182"/>
      <c r="D21" s="182"/>
      <c r="E21" s="161"/>
      <c r="F21" s="182"/>
      <c r="G21" s="161"/>
    </row>
    <row r="22" ht="15.0" customHeight="1">
      <c r="A22" s="161"/>
      <c r="B22" s="161"/>
      <c r="C22" s="161"/>
      <c r="D22" s="161"/>
      <c r="E22" s="161"/>
      <c r="F22" s="161"/>
      <c r="G22" s="161"/>
    </row>
    <row r="23" ht="15.0" customHeight="1">
      <c r="A23" s="161"/>
      <c r="B23" s="161"/>
      <c r="C23" s="161"/>
      <c r="D23" s="161"/>
      <c r="E23" s="161"/>
      <c r="F23" s="161"/>
      <c r="G23" s="163"/>
    </row>
    <row r="24" ht="30.75" customHeight="1">
      <c r="A24" s="160" t="s">
        <v>298</v>
      </c>
      <c r="B24" s="160"/>
      <c r="C24" s="160"/>
      <c r="D24" s="160"/>
      <c r="E24" s="160"/>
      <c r="F24" s="160"/>
      <c r="G24" s="160"/>
    </row>
    <row r="25" ht="30.75" customHeight="1">
      <c r="A25" s="183"/>
      <c r="B25" s="183"/>
      <c r="C25" s="183"/>
      <c r="D25" s="183"/>
      <c r="E25" s="183"/>
      <c r="F25" s="183"/>
      <c r="G25" s="183"/>
    </row>
    <row r="26" ht="30.75" customHeight="1">
      <c r="A26" s="183"/>
      <c r="B26" s="183" t="s">
        <v>299</v>
      </c>
      <c r="C26" s="183"/>
      <c r="D26" s="183"/>
      <c r="E26" s="183"/>
      <c r="F26" s="183"/>
      <c r="G26" s="183"/>
    </row>
    <row r="27" ht="43.5" customHeight="1">
      <c r="A27" s="125"/>
      <c r="B27" s="184" t="s">
        <v>300</v>
      </c>
      <c r="C27" s="185"/>
      <c r="D27" s="185"/>
      <c r="E27" s="185"/>
      <c r="F27" s="186"/>
      <c r="G27" s="187"/>
    </row>
    <row r="28" ht="33.0" customHeight="1">
      <c r="A28" s="125"/>
      <c r="B28" s="188" t="s">
        <v>301</v>
      </c>
      <c r="C28" s="185"/>
      <c r="D28" s="185"/>
      <c r="E28" s="185"/>
      <c r="F28" s="186"/>
      <c r="G28" s="189"/>
    </row>
    <row r="29" ht="33.0" customHeight="1">
      <c r="A29" s="125"/>
      <c r="B29" s="188" t="s">
        <v>302</v>
      </c>
      <c r="C29" s="185"/>
      <c r="D29" s="185"/>
      <c r="E29" s="185"/>
      <c r="F29" s="186"/>
      <c r="G29" s="189"/>
    </row>
    <row r="30" ht="23.25" customHeight="1">
      <c r="A30" s="190"/>
      <c r="B30" s="188" t="s">
        <v>303</v>
      </c>
      <c r="C30" s="185"/>
      <c r="D30" s="185"/>
      <c r="E30" s="185"/>
      <c r="F30" s="186"/>
      <c r="G30" s="190"/>
    </row>
    <row r="31" ht="23.25" customHeight="1">
      <c r="A31" s="190"/>
      <c r="B31" s="188" t="s">
        <v>304</v>
      </c>
      <c r="C31" s="185"/>
      <c r="D31" s="185"/>
      <c r="E31" s="185"/>
      <c r="F31" s="186"/>
      <c r="G31" s="190"/>
    </row>
    <row r="32" ht="23.25" customHeight="1">
      <c r="A32" s="190"/>
      <c r="B32" s="188" t="s">
        <v>305</v>
      </c>
      <c r="C32" s="185"/>
      <c r="D32" s="185"/>
      <c r="E32" s="185"/>
      <c r="F32" s="186"/>
      <c r="G32" s="190"/>
    </row>
    <row r="33" ht="33.0" customHeight="1">
      <c r="A33" s="125"/>
      <c r="B33" s="191" t="s">
        <v>306</v>
      </c>
      <c r="C33" s="185"/>
      <c r="D33" s="185"/>
      <c r="E33" s="185"/>
      <c r="F33" s="186"/>
      <c r="G33" s="189"/>
    </row>
    <row r="34" ht="72.0" customHeight="1">
      <c r="A34" s="192"/>
      <c r="B34" s="184" t="s">
        <v>307</v>
      </c>
      <c r="C34" s="185"/>
      <c r="D34" s="185"/>
      <c r="E34" s="185"/>
      <c r="F34" s="186"/>
      <c r="G34" s="192"/>
    </row>
    <row r="35" ht="12.75" customHeight="1">
      <c r="A35" s="193"/>
      <c r="B35" s="193"/>
      <c r="C35" s="193"/>
      <c r="D35" s="193"/>
      <c r="E35" s="193"/>
      <c r="F35" s="193"/>
      <c r="G35" s="193"/>
    </row>
    <row r="36" ht="12.75" customHeight="1">
      <c r="A36" s="194"/>
      <c r="B36" s="195"/>
      <c r="C36" s="123"/>
      <c r="D36" s="123"/>
      <c r="E36" s="123"/>
      <c r="F36" s="196"/>
      <c r="G36" s="160"/>
    </row>
    <row r="37" ht="12.75" customHeight="1">
      <c r="A37" s="197"/>
      <c r="B37" s="197"/>
      <c r="C37" s="197"/>
      <c r="D37" s="197"/>
      <c r="E37" s="197"/>
      <c r="F37" s="197"/>
      <c r="G37" s="197"/>
    </row>
    <row r="38" ht="12.75" customHeight="1">
      <c r="A38" s="197"/>
      <c r="B38" s="197"/>
      <c r="C38" s="197"/>
      <c r="D38" s="197"/>
      <c r="E38" s="197"/>
      <c r="F38" s="197"/>
      <c r="G38" s="197"/>
    </row>
    <row r="39" ht="12.75" customHeight="1">
      <c r="A39" s="197"/>
      <c r="B39" s="197"/>
      <c r="C39" s="197"/>
      <c r="D39" s="197"/>
      <c r="E39" s="197"/>
      <c r="F39" s="198"/>
      <c r="G39" s="197"/>
    </row>
    <row r="40" ht="12.75" customHeight="1">
      <c r="A40" s="197"/>
      <c r="B40" s="197"/>
      <c r="C40" s="197"/>
      <c r="D40" s="197"/>
      <c r="E40" s="197"/>
      <c r="F40" s="197"/>
      <c r="G40" s="197"/>
    </row>
    <row r="41" ht="12.75" customHeight="1">
      <c r="A41" s="199" t="s">
        <v>263</v>
      </c>
      <c r="B41" s="8"/>
      <c r="C41" s="8"/>
      <c r="D41" s="8"/>
      <c r="E41" s="8"/>
      <c r="F41" s="8"/>
      <c r="G41" s="158"/>
    </row>
    <row r="42" ht="12.75" customHeight="1">
      <c r="A42" s="200" t="s">
        <v>264</v>
      </c>
      <c r="B42" s="8"/>
      <c r="C42" s="8"/>
      <c r="D42" s="8"/>
      <c r="E42" s="8"/>
      <c r="F42" s="8"/>
      <c r="G42" s="158"/>
    </row>
    <row r="43" ht="12.75" customHeight="1">
      <c r="A43" s="200" t="s">
        <v>265</v>
      </c>
      <c r="B43" s="8"/>
      <c r="C43" s="8"/>
      <c r="D43" s="8"/>
      <c r="E43" s="8"/>
      <c r="F43" s="8"/>
      <c r="G43" s="158"/>
    </row>
    <row r="44" ht="12.75" customHeight="1">
      <c r="A44" s="200" t="s">
        <v>266</v>
      </c>
      <c r="B44" s="8"/>
      <c r="C44" s="8"/>
      <c r="D44" s="8"/>
      <c r="E44" s="8"/>
      <c r="F44" s="8"/>
      <c r="G44" s="158"/>
    </row>
  </sheetData>
  <mergeCells count="18">
    <mergeCell ref="A1:G1"/>
    <mergeCell ref="A2:G2"/>
    <mergeCell ref="A3:F3"/>
    <mergeCell ref="A4:G4"/>
    <mergeCell ref="A5:G5"/>
    <mergeCell ref="B27:F27"/>
    <mergeCell ref="B28:F28"/>
    <mergeCell ref="A41:G41"/>
    <mergeCell ref="A42:G42"/>
    <mergeCell ref="A43:G43"/>
    <mergeCell ref="A44:G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5026942783510406" footer="0.0" header="0.0" left="0.34225993419645323" right="0.38504242597100985" top="0.6692913385826771"/>
  <pageSetup fitToHeight="0" paperSize="9" orientation="portrait"/>
  <drawing r:id="rId2"/>
</worksheet>
</file>